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145" windowHeight="11400" activeTab="0"/>
  </bookViews>
  <sheets>
    <sheet name="2020" sheetId="1" r:id="rId1"/>
  </sheets>
  <definedNames>
    <definedName name="_xlnm.Print_Area" localSheetId="0">'2020'!$A$1:$T$18</definedName>
  </definedNames>
  <calcPr fullCalcOnLoad="1"/>
</workbook>
</file>

<file path=xl/sharedStrings.xml><?xml version="1.0" encoding="utf-8"?>
<sst xmlns="http://schemas.openxmlformats.org/spreadsheetml/2006/main" count="51" uniqueCount="31">
  <si>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</si>
  <si>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</si>
  <si>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</si>
  <si>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</si>
  <si>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</si>
  <si>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</si>
  <si>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</si>
  <si>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</si>
  <si>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Поставщик</t>
  </si>
  <si>
    <t>ИТОГО</t>
  </si>
  <si>
    <t>ООО "Русэнергосбыт"</t>
  </si>
  <si>
    <t>ООО "Ромодановсахар"</t>
  </si>
  <si>
    <t>ОАО "Нижегородская сбытовая компания"</t>
  </si>
  <si>
    <t>сентябрь</t>
  </si>
  <si>
    <t>октябрь</t>
  </si>
  <si>
    <t>ноябрь</t>
  </si>
  <si>
    <t>декабрь</t>
  </si>
  <si>
    <t>объем,         кВт.ч.</t>
  </si>
  <si>
    <t>средняя цена, руб/кВт.ч.</t>
  </si>
  <si>
    <t>цена, руб/кВт.ч.</t>
  </si>
  <si>
    <t>АО "ГТ Энерго"</t>
  </si>
  <si>
    <t>объем,                    кВт</t>
  </si>
  <si>
    <t>цена, руб/кВт</t>
  </si>
  <si>
    <t>объем,                    кВт (мощность)</t>
  </si>
  <si>
    <t>объем, кВтч.</t>
  </si>
  <si>
    <t>цена руб./кВтч</t>
  </si>
  <si>
    <t>Х</t>
  </si>
  <si>
    <t>ООО  "ВКМ-Сталь"</t>
  </si>
  <si>
    <t>Объем покупки электрической энергии (мощности) на розничном рынке в 2020 г.</t>
  </si>
  <si>
    <t>ООО "Электросбытовая компания Ватт-Электросбыт" (дкп №121/2 от 01.10.2011г. прочие)</t>
  </si>
  <si>
    <t>ООО "Электросбытовая компания Ватт-Электросбыт" (договор №H388 от 02.08.2016г. население)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</si>
</sst>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#,##0.0"/>
    <numFmt numFmtId="187" formatCode="#,##0.00&quot;р.&quot;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NumberFormat="1" applyAlignment="1">
      <alignment/>
    </xf>
    <xf numFmtId="4" fontId="1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5" fillId="0" borderId="0" xfId="0" applyFont="1" applyAlignment="1">
      <alignment horizontal="center" vertical="center" wrapText="1"/>
    </xf>
    <xf numFmtId="184" fontId="1" fillId="0" borderId="10" xfId="0" applyNumberFormat="1" applyFont="1" applyBorder="1" applyAlignment="1">
      <alignment vertical="center"/>
    </xf>
    <xf numFmtId="184" fontId="0" fillId="0" borderId="11" xfId="0" applyNumberFormat="1" applyFont="1" applyBorder="1" applyAlignment="1">
      <alignment vertical="center"/>
    </xf>
    <xf numFmtId="184" fontId="0" fillId="0" borderId="12" xfId="0" applyNumberFormat="1" applyFont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185" fontId="0" fillId="0" borderId="19" xfId="0" applyNumberFormat="1" applyFont="1" applyBorder="1" applyAlignment="1">
      <alignment horizontal="center" vertical="center"/>
    </xf>
    <xf numFmtId="184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>
      <alignment horizontal="center" vertical="center"/>
    </xf>
    <xf numFmtId="184" fontId="0" fillId="0" borderId="22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184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184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34" xfId="0" applyNumberFormat="1" applyFont="1" applyBorder="1" applyAlignment="1">
      <alignment horizontal="center" vertical="center" wrapText="1"/>
    </xf>
    <xf numFmtId="184" fontId="1" fillId="0" borderId="32" xfId="0" applyNumberFormat="1" applyFont="1" applyBorder="1" applyAlignment="1">
      <alignment horizontal="center" vertical="center" wrapText="1"/>
    </xf>
    <xf numFmtId="184" fontId="1" fillId="0" borderId="14" xfId="0" applyNumberFormat="1" applyFont="1" applyBorder="1" applyAlignment="1">
      <alignment horizontal="center" vertical="center" wrapText="1"/>
    </xf>
    <xf numFmtId="184" fontId="0" fillId="0" borderId="35" xfId="0" applyNumberFormat="1" applyFont="1" applyBorder="1" applyAlignment="1">
      <alignment horizontal="center" vertical="center"/>
    </xf>
    <xf numFmtId="184" fontId="0" fillId="0" borderId="36" xfId="0" applyNumberFormat="1" applyFont="1" applyBorder="1" applyAlignment="1">
      <alignment horizontal="center" vertical="center"/>
    </xf>
    <xf numFmtId="184" fontId="1" fillId="0" borderId="14" xfId="0" applyNumberFormat="1" applyFont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184" fontId="0" fillId="0" borderId="38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/>
    </xf>
    <xf numFmtId="184" fontId="1" fillId="0" borderId="31" xfId="0" applyNumberFormat="1" applyFont="1" applyBorder="1" applyAlignment="1">
      <alignment horizontal="center" vertical="center" wrapText="1"/>
    </xf>
    <xf numFmtId="184" fontId="1" fillId="0" borderId="31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189" fontId="1" fillId="0" borderId="17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4" fontId="1" fillId="0" borderId="14" xfId="0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/>
    </xf>
    <xf numFmtId="184" fontId="0" fillId="0" borderId="22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193" fontId="1" fillId="0" borderId="0" xfId="0" applyNumberFormat="1" applyFont="1" applyAlignment="1">
      <alignment vertical="center"/>
    </xf>
    <xf numFmtId="184" fontId="0" fillId="0" borderId="15" xfId="0" applyNumberFormat="1" applyFont="1" applyFill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4" fontId="1" fillId="0" borderId="30" xfId="0" applyFont="1" applyBorder="1" applyAlignment="1">
      <alignment horizontal="center" vertical="center" wrapText="1"/>
    </xf>
    <xf numFmtId="4" fontId="1" fillId="0" borderId="32" xfId="0" applyFont="1" applyBorder="1" applyAlignment="1">
      <alignment horizontal="center" vertical="center" wrapText="1"/>
    </xf>
    <xf numFmtId="4" fontId="1" fillId="0" borderId="14" xfId="0" applyFont="1" applyBorder="1" applyAlignment="1">
      <alignment horizontal="center" vertical="center" wrapText="1"/>
    </xf>
    <xf numFmtId="184" fontId="1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Border="1" applyAlignment="1">
      <alignment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46" xfId="0" applyNumberFormat="1" applyFont="1" applyBorder="1" applyAlignment="1">
      <alignment horizontal="center" vertical="center" wrapText="1"/>
    </xf>
    <xf numFmtId="184" fontId="1" fillId="0" borderId="33" xfId="0" applyNumberFormat="1" applyFont="1" applyBorder="1" applyAlignment="1">
      <alignment horizontal="center" vertical="center" wrapText="1"/>
    </xf>
    <xf numFmtId="0" fontId="0" fillId="0" borderId="46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9" sqref="N29"/>
    </sheetView>
  </sheetViews>
  <sheetFormatPr defaultColWidth="9.00390625" defaultRowHeight="12.75"/>
  <cols>
    <col min="1" max="1" width="13.375" style="2" customWidth="1"/>
    <col min="2" max="2" width="10.375" style="2" customWidth="1"/>
    <col min="3" max="3" width="13.00390625" style="2" customWidth="1"/>
    <col min="4" max="4" width="9.375" style="2" customWidth="1"/>
    <col min="5" max="5" width="10.625" style="2" customWidth="1"/>
    <col min="6" max="6" width="11.125" style="2" customWidth="1"/>
    <col min="7" max="7" width="10.875" style="2" customWidth="1"/>
    <col min="8" max="8" width="9.625" style="2" customWidth="1"/>
    <col min="9" max="9" width="10.625" style="2" customWidth="1"/>
    <col min="10" max="10" width="11.125" style="2" customWidth="1"/>
    <col min="11" max="11" width="10.625" style="2" customWidth="1"/>
    <col min="12" max="12" width="12.75390625" style="2" customWidth="1"/>
    <col min="13" max="13" width="11.75390625" style="2" customWidth="1"/>
    <col min="14" max="14" width="11.125" style="2" customWidth="1"/>
    <col min="15" max="15" width="11.625" style="2" customWidth="1"/>
    <col min="16" max="16" width="12.75390625" style="2" customWidth="1"/>
    <col min="17" max="17" width="11.625" style="2" customWidth="1"/>
    <col min="18" max="18" width="14.875" style="1" customWidth="1"/>
    <col min="19" max="19" width="8.875" style="1" customWidth="1"/>
    <col min="20" max="20" width="11.75390625" style="1" customWidth="1"/>
    <col min="21" max="21" width="9.125" style="2" customWidth="1"/>
    <col min="22" max="22" width="14.375" style="2" customWidth="1"/>
    <col min="23" max="16384" width="9.125" style="2" customWidth="1"/>
  </cols>
  <sheetData>
    <row r="1" ht="12.75">
      <c r="A1" s="1" t="s">
        <v>28</v>
      </c>
    </row>
    <row r="2" ht="13.5" thickBot="1"/>
    <row r="3" spans="1:20" s="3" customFormat="1" ht="84.75" customHeight="1" thickBot="1">
      <c r="A3" s="64" t="s">
        <v>8</v>
      </c>
      <c r="B3" s="66" t="s">
        <v>10</v>
      </c>
      <c r="C3" s="67"/>
      <c r="D3" s="66" t="s">
        <v>12</v>
      </c>
      <c r="E3" s="67"/>
      <c r="F3" s="68" t="s">
        <v>11</v>
      </c>
      <c r="G3" s="68"/>
      <c r="H3" s="66" t="s">
        <v>29</v>
      </c>
      <c r="I3" s="67"/>
      <c r="J3" s="66" t="s">
        <v>20</v>
      </c>
      <c r="K3" s="68"/>
      <c r="L3" s="68"/>
      <c r="M3" s="69"/>
      <c r="N3" s="59" t="s">
        <v>30</v>
      </c>
      <c r="O3" s="60"/>
      <c r="P3" s="70" t="s">
        <v>27</v>
      </c>
      <c r="Q3" s="69"/>
      <c r="R3" s="61" t="s">
        <v>9</v>
      </c>
      <c r="S3" s="62"/>
      <c r="T3" s="63"/>
    </row>
    <row r="4" spans="1:20" s="3" customFormat="1" ht="45.75" customHeight="1" thickBot="1">
      <c r="A4" s="65"/>
      <c r="B4" s="31" t="s">
        <v>17</v>
      </c>
      <c r="C4" s="34" t="s">
        <v>19</v>
      </c>
      <c r="D4" s="31" t="s">
        <v>17</v>
      </c>
      <c r="E4" s="34" t="s">
        <v>19</v>
      </c>
      <c r="F4" s="31" t="s">
        <v>17</v>
      </c>
      <c r="G4" s="43" t="s">
        <v>19</v>
      </c>
      <c r="H4" s="31" t="s">
        <v>17</v>
      </c>
      <c r="I4" s="43" t="s">
        <v>19</v>
      </c>
      <c r="J4" s="31" t="s">
        <v>17</v>
      </c>
      <c r="K4" s="33" t="s">
        <v>19</v>
      </c>
      <c r="L4" s="32" t="s">
        <v>23</v>
      </c>
      <c r="M4" s="34" t="s">
        <v>22</v>
      </c>
      <c r="N4" s="31" t="s">
        <v>24</v>
      </c>
      <c r="O4" s="43" t="s">
        <v>25</v>
      </c>
      <c r="P4" s="31" t="s">
        <v>24</v>
      </c>
      <c r="Q4" s="43" t="s">
        <v>25</v>
      </c>
      <c r="R4" s="31" t="s">
        <v>17</v>
      </c>
      <c r="S4" s="33" t="s">
        <v>21</v>
      </c>
      <c r="T4" s="49" t="s">
        <v>18</v>
      </c>
    </row>
    <row r="5" spans="1:20" ht="13.5" customHeight="1">
      <c r="A5" s="5" t="s">
        <v>0</v>
      </c>
      <c r="B5" s="39">
        <v>828725</v>
      </c>
      <c r="C5" s="42">
        <f>ROUND(1946649.15/B5,5)</f>
        <v>2.34897</v>
      </c>
      <c r="D5" s="55">
        <v>19455</v>
      </c>
      <c r="E5" s="42">
        <v>2.225</v>
      </c>
      <c r="F5" s="50">
        <v>809757</v>
      </c>
      <c r="G5" s="51">
        <v>1.24937</v>
      </c>
      <c r="H5" s="39">
        <v>2400</v>
      </c>
      <c r="I5" s="51">
        <v>2.67515</v>
      </c>
      <c r="J5" s="39">
        <v>3169600</v>
      </c>
      <c r="K5" s="40">
        <v>1.25772</v>
      </c>
      <c r="L5" s="41">
        <v>8126</v>
      </c>
      <c r="M5" s="42">
        <v>810.528</v>
      </c>
      <c r="N5" s="39">
        <v>521</v>
      </c>
      <c r="O5" s="18">
        <f aca="true" t="shared" si="0" ref="O5:O10">ROUND(3.64/1.2,5)</f>
        <v>3.03333</v>
      </c>
      <c r="P5" s="52">
        <v>64178</v>
      </c>
      <c r="Q5" s="9">
        <v>2.43812248199</v>
      </c>
      <c r="R5" s="53">
        <f>B5+D5+F5+H5+J5+N5+P5</f>
        <v>4894636</v>
      </c>
      <c r="S5" s="54">
        <f>L5</f>
        <v>8126</v>
      </c>
      <c r="T5" s="47">
        <f aca="true" t="shared" si="1" ref="T5:T16">(B5*C5+D5*E5+F5*G5+H5*I5+J5*K5+L5*M5+N5*O5+P5*Q5)/R5</f>
        <v>2.806933555614586</v>
      </c>
    </row>
    <row r="6" spans="1:20" ht="12.75">
      <c r="A6" s="6" t="s">
        <v>1</v>
      </c>
      <c r="B6" s="10">
        <v>834593</v>
      </c>
      <c r="C6" s="42">
        <f>ROUND(2037569.35/B6,5)</f>
        <v>2.44139</v>
      </c>
      <c r="D6" s="38">
        <v>17237</v>
      </c>
      <c r="E6" s="9">
        <v>2.225</v>
      </c>
      <c r="F6" s="12">
        <v>0</v>
      </c>
      <c r="G6" s="13">
        <v>0</v>
      </c>
      <c r="H6" s="10">
        <v>4800</v>
      </c>
      <c r="I6" s="14">
        <v>2.99667</v>
      </c>
      <c r="J6" s="10">
        <v>3215880</v>
      </c>
      <c r="K6" s="35">
        <v>1.35537</v>
      </c>
      <c r="L6" s="15">
        <v>9123</v>
      </c>
      <c r="M6" s="16">
        <v>865.69514</v>
      </c>
      <c r="N6" s="38">
        <v>181</v>
      </c>
      <c r="O6" s="18">
        <f t="shared" si="0"/>
        <v>3.03333</v>
      </c>
      <c r="P6" s="10">
        <v>58278</v>
      </c>
      <c r="Q6" s="16">
        <v>2.727282338143</v>
      </c>
      <c r="R6" s="46">
        <f aca="true" t="shared" si="2" ref="R6:R16">B6+D6+F6+H6+J6+N6+P6</f>
        <v>4130969</v>
      </c>
      <c r="S6" s="45">
        <f>L6</f>
        <v>9123</v>
      </c>
      <c r="T6" s="47">
        <f t="shared" si="1"/>
        <v>3.511582143541212</v>
      </c>
    </row>
    <row r="7" spans="1:20" ht="12.75">
      <c r="A7" s="6" t="s">
        <v>2</v>
      </c>
      <c r="B7" s="10">
        <v>739563</v>
      </c>
      <c r="C7" s="42">
        <f>ROUND(1797649.2/B7,5)</f>
        <v>2.43069</v>
      </c>
      <c r="D7" s="10">
        <v>17860</v>
      </c>
      <c r="E7" s="16">
        <v>2.225</v>
      </c>
      <c r="F7" s="12">
        <v>0</v>
      </c>
      <c r="G7" s="13">
        <v>0</v>
      </c>
      <c r="H7" s="10">
        <v>2400</v>
      </c>
      <c r="I7" s="14">
        <v>2.70362</v>
      </c>
      <c r="J7" s="10">
        <v>3241741</v>
      </c>
      <c r="K7" s="35">
        <v>1.33036</v>
      </c>
      <c r="L7" s="15">
        <v>9450</v>
      </c>
      <c r="M7" s="11">
        <v>880.87561</v>
      </c>
      <c r="N7" s="10">
        <v>494</v>
      </c>
      <c r="O7" s="18">
        <f t="shared" si="0"/>
        <v>3.03333</v>
      </c>
      <c r="P7" s="10">
        <v>52278</v>
      </c>
      <c r="Q7" s="16">
        <v>2.63739495281</v>
      </c>
      <c r="R7" s="46">
        <f t="shared" si="2"/>
        <v>4054336</v>
      </c>
      <c r="S7" s="45">
        <f aca="true" t="shared" si="3" ref="S7:S16">L7</f>
        <v>9450</v>
      </c>
      <c r="T7" s="47">
        <f t="shared" si="1"/>
        <v>3.6060673920693795</v>
      </c>
    </row>
    <row r="8" spans="1:20" ht="12.75">
      <c r="A8" s="6" t="s">
        <v>3</v>
      </c>
      <c r="B8" s="10">
        <v>713970</v>
      </c>
      <c r="C8" s="42">
        <f>ROUND(1737391.83/B8,5)</f>
        <v>2.43342</v>
      </c>
      <c r="D8" s="10">
        <v>27155</v>
      </c>
      <c r="E8" s="16">
        <v>2.225</v>
      </c>
      <c r="F8" s="12">
        <v>0</v>
      </c>
      <c r="G8" s="13">
        <v>0</v>
      </c>
      <c r="H8" s="10">
        <v>2400</v>
      </c>
      <c r="I8" s="17">
        <v>2.56282</v>
      </c>
      <c r="J8" s="10">
        <v>2217955</v>
      </c>
      <c r="K8" s="35">
        <v>1.22983</v>
      </c>
      <c r="L8" s="15">
        <v>12420</v>
      </c>
      <c r="M8" s="16">
        <v>949.29588</v>
      </c>
      <c r="N8" s="10">
        <v>462</v>
      </c>
      <c r="O8" s="18">
        <f t="shared" si="0"/>
        <v>3.03333</v>
      </c>
      <c r="P8" s="10">
        <v>60491</v>
      </c>
      <c r="Q8" s="16">
        <v>2.88519301766</v>
      </c>
      <c r="R8" s="46">
        <f t="shared" si="2"/>
        <v>3022433</v>
      </c>
      <c r="S8" s="45">
        <f t="shared" si="3"/>
        <v>12420</v>
      </c>
      <c r="T8" s="47">
        <f t="shared" si="1"/>
        <v>5.458467253679824</v>
      </c>
    </row>
    <row r="9" spans="1:20" ht="12.75">
      <c r="A9" s="6" t="s">
        <v>4</v>
      </c>
      <c r="B9" s="10">
        <v>575986</v>
      </c>
      <c r="C9" s="42">
        <f>ROUND(1375319.26/B9,5)</f>
        <v>2.38777</v>
      </c>
      <c r="D9" s="10">
        <v>24951</v>
      </c>
      <c r="E9" s="16">
        <v>2.225</v>
      </c>
      <c r="F9" s="12">
        <v>0</v>
      </c>
      <c r="G9" s="13">
        <v>0</v>
      </c>
      <c r="H9" s="38">
        <v>4800</v>
      </c>
      <c r="I9" s="17">
        <v>2.73214</v>
      </c>
      <c r="J9" s="10">
        <v>3180716</v>
      </c>
      <c r="K9" s="35">
        <v>1.29302</v>
      </c>
      <c r="L9" s="15">
        <v>10924</v>
      </c>
      <c r="M9" s="16">
        <v>939.74256</v>
      </c>
      <c r="N9" s="10">
        <v>379</v>
      </c>
      <c r="O9" s="18">
        <f t="shared" si="0"/>
        <v>3.03333</v>
      </c>
      <c r="P9" s="10">
        <v>63835</v>
      </c>
      <c r="Q9" s="16">
        <v>2.60444834856</v>
      </c>
      <c r="R9" s="46">
        <f>B9+D9+F9+H9+J9+N9+P9</f>
        <v>3850667</v>
      </c>
      <c r="S9" s="45">
        <f t="shared" si="3"/>
        <v>10924</v>
      </c>
      <c r="T9" s="47">
        <f t="shared" si="1"/>
        <v>4.152484247113637</v>
      </c>
    </row>
    <row r="10" spans="1:20" ht="12.75">
      <c r="A10" s="6" t="s">
        <v>5</v>
      </c>
      <c r="B10" s="10">
        <v>566755</v>
      </c>
      <c r="C10" s="42">
        <f>ROUND(1434871.8/B10,5)</f>
        <v>2.53173</v>
      </c>
      <c r="D10" s="10">
        <v>15219</v>
      </c>
      <c r="E10" s="16">
        <v>2.225</v>
      </c>
      <c r="F10" s="12">
        <v>0</v>
      </c>
      <c r="G10" s="13">
        <v>0</v>
      </c>
      <c r="H10" s="38">
        <v>4800</v>
      </c>
      <c r="I10" s="18">
        <v>2.77925</v>
      </c>
      <c r="J10" s="10">
        <v>2184030</v>
      </c>
      <c r="K10" s="35">
        <v>1.22099</v>
      </c>
      <c r="L10" s="15">
        <v>6443</v>
      </c>
      <c r="M10" s="11">
        <v>929.10833</v>
      </c>
      <c r="N10" s="10">
        <v>327</v>
      </c>
      <c r="O10" s="18">
        <f t="shared" si="0"/>
        <v>3.03333</v>
      </c>
      <c r="P10" s="10">
        <v>63691</v>
      </c>
      <c r="Q10" s="16">
        <v>2.7399516393</v>
      </c>
      <c r="R10" s="46">
        <f t="shared" si="2"/>
        <v>2834822</v>
      </c>
      <c r="S10" s="45">
        <f t="shared" si="3"/>
        <v>6443</v>
      </c>
      <c r="T10" s="47">
        <f t="shared" si="1"/>
        <v>3.637088758944533</v>
      </c>
    </row>
    <row r="11" spans="1:20" ht="12.75">
      <c r="A11" s="6" t="s">
        <v>6</v>
      </c>
      <c r="B11" s="10">
        <v>583695</v>
      </c>
      <c r="C11" s="42">
        <f>ROUND(1517089.96/B11,5)</f>
        <v>2.59911</v>
      </c>
      <c r="D11" s="10">
        <v>0</v>
      </c>
      <c r="E11" s="16">
        <v>0</v>
      </c>
      <c r="F11" s="12">
        <v>0</v>
      </c>
      <c r="G11" s="19">
        <v>0</v>
      </c>
      <c r="H11" s="10">
        <v>4800</v>
      </c>
      <c r="I11" s="17">
        <v>3.10833</v>
      </c>
      <c r="J11" s="10">
        <v>2640352</v>
      </c>
      <c r="K11" s="35">
        <v>1.40873</v>
      </c>
      <c r="L11" s="15">
        <v>6690</v>
      </c>
      <c r="M11" s="16">
        <v>881.36861</v>
      </c>
      <c r="N11" s="10">
        <v>229</v>
      </c>
      <c r="O11" s="18">
        <f aca="true" t="shared" si="4" ref="O11:O16">ROUND(3.79/1.2,5)</f>
        <v>3.15833</v>
      </c>
      <c r="P11" s="10">
        <v>65589</v>
      </c>
      <c r="Q11" s="16">
        <v>2.77981712768</v>
      </c>
      <c r="R11" s="46">
        <f t="shared" si="2"/>
        <v>3294665</v>
      </c>
      <c r="S11" s="45">
        <f t="shared" si="3"/>
        <v>6690</v>
      </c>
      <c r="T11" s="47">
        <f t="shared" si="1"/>
        <v>3.439182815997196</v>
      </c>
    </row>
    <row r="12" spans="1:20" ht="12.75">
      <c r="A12" s="6" t="s">
        <v>7</v>
      </c>
      <c r="B12" s="10">
        <v>557227</v>
      </c>
      <c r="C12" s="42">
        <f>ROUND(1418953.54/B12,5)</f>
        <v>2.54646</v>
      </c>
      <c r="D12" s="10">
        <v>0</v>
      </c>
      <c r="E12" s="16">
        <v>0</v>
      </c>
      <c r="F12" s="12">
        <v>0</v>
      </c>
      <c r="G12" s="17">
        <v>0</v>
      </c>
      <c r="H12" s="38">
        <v>2400</v>
      </c>
      <c r="I12" s="17">
        <v>3.08014</v>
      </c>
      <c r="J12" s="10">
        <v>2860001</v>
      </c>
      <c r="K12" s="35">
        <v>1.43118</v>
      </c>
      <c r="L12" s="15">
        <v>7923</v>
      </c>
      <c r="M12" s="16">
        <v>901.05138</v>
      </c>
      <c r="N12" s="38">
        <v>483</v>
      </c>
      <c r="O12" s="18">
        <f t="shared" si="4"/>
        <v>3.15833</v>
      </c>
      <c r="P12" s="10">
        <v>65758</v>
      </c>
      <c r="Q12" s="16">
        <v>2.75380688686</v>
      </c>
      <c r="R12" s="46">
        <f t="shared" si="2"/>
        <v>3485869</v>
      </c>
      <c r="S12" s="45">
        <f t="shared" si="3"/>
        <v>7923</v>
      </c>
      <c r="T12" s="47">
        <f t="shared" si="1"/>
        <v>3.683777337586736</v>
      </c>
    </row>
    <row r="13" spans="1:20" ht="12.75">
      <c r="A13" s="6" t="s">
        <v>13</v>
      </c>
      <c r="B13" s="10">
        <v>583224</v>
      </c>
      <c r="C13" s="42">
        <f>ROUND(1473192.21/B13,5)</f>
        <v>2.52595</v>
      </c>
      <c r="D13" s="10">
        <v>0</v>
      </c>
      <c r="E13" s="16">
        <v>0</v>
      </c>
      <c r="F13" s="12">
        <v>330466</v>
      </c>
      <c r="G13" s="17">
        <v>1.30637</v>
      </c>
      <c r="H13" s="10">
        <v>5136</v>
      </c>
      <c r="I13" s="17">
        <v>3.11385</v>
      </c>
      <c r="J13" s="56">
        <v>901951</v>
      </c>
      <c r="K13" s="35">
        <v>1.23802</v>
      </c>
      <c r="L13" s="15">
        <v>2744</v>
      </c>
      <c r="M13" s="16">
        <v>921.81099</v>
      </c>
      <c r="N13" s="10">
        <v>489</v>
      </c>
      <c r="O13" s="18">
        <f t="shared" si="4"/>
        <v>3.15833</v>
      </c>
      <c r="P13" s="10">
        <v>0</v>
      </c>
      <c r="Q13" s="16">
        <v>0</v>
      </c>
      <c r="R13" s="46">
        <f t="shared" si="2"/>
        <v>1821266</v>
      </c>
      <c r="S13" s="45">
        <f t="shared" si="3"/>
        <v>2744</v>
      </c>
      <c r="T13" s="47">
        <f t="shared" si="1"/>
        <v>3.0575025404141947</v>
      </c>
    </row>
    <row r="14" spans="1:20" ht="12.75">
      <c r="A14" s="6" t="s">
        <v>14</v>
      </c>
      <c r="B14" s="10">
        <v>712593</v>
      </c>
      <c r="C14" s="42">
        <f>ROUND(1779112.16/B14,5)</f>
        <v>2.49667</v>
      </c>
      <c r="D14" s="10">
        <v>0</v>
      </c>
      <c r="E14" s="16">
        <v>0</v>
      </c>
      <c r="F14" s="12">
        <v>1487105</v>
      </c>
      <c r="G14" s="17">
        <v>1.1705</v>
      </c>
      <c r="H14" s="38">
        <v>4992</v>
      </c>
      <c r="I14" s="17">
        <v>2.95522</v>
      </c>
      <c r="J14" s="10">
        <v>809397</v>
      </c>
      <c r="K14" s="35">
        <v>0.8487</v>
      </c>
      <c r="L14" s="15">
        <v>690</v>
      </c>
      <c r="M14" s="16">
        <v>947.64209</v>
      </c>
      <c r="N14" s="10">
        <v>327</v>
      </c>
      <c r="O14" s="18">
        <f t="shared" si="4"/>
        <v>3.15833</v>
      </c>
      <c r="P14" s="10">
        <v>0</v>
      </c>
      <c r="Q14" s="16">
        <v>0</v>
      </c>
      <c r="R14" s="46">
        <f t="shared" si="2"/>
        <v>3014414</v>
      </c>
      <c r="S14" s="45">
        <f>L14</f>
        <v>690</v>
      </c>
      <c r="T14" s="47">
        <f t="shared" si="1"/>
        <v>1.6176807419153443</v>
      </c>
    </row>
    <row r="15" spans="1:20" ht="12.75">
      <c r="A15" s="6" t="s">
        <v>15</v>
      </c>
      <c r="B15" s="10">
        <v>776909</v>
      </c>
      <c r="C15" s="42">
        <f>ROUND(1911608.36/B15,5)</f>
        <v>2.46053</v>
      </c>
      <c r="D15" s="10">
        <v>0</v>
      </c>
      <c r="E15" s="16">
        <v>0</v>
      </c>
      <c r="F15" s="12">
        <v>1034693</v>
      </c>
      <c r="G15" s="17">
        <v>1.21779</v>
      </c>
      <c r="H15" s="10">
        <v>4632</v>
      </c>
      <c r="I15" s="17">
        <v>3.07451</v>
      </c>
      <c r="J15" s="10">
        <v>578030</v>
      </c>
      <c r="K15" s="35">
        <v>0.50196</v>
      </c>
      <c r="L15" s="15">
        <v>0</v>
      </c>
      <c r="M15" s="16">
        <v>894.74147</v>
      </c>
      <c r="N15" s="10">
        <v>532</v>
      </c>
      <c r="O15" s="18">
        <f t="shared" si="4"/>
        <v>3.15833</v>
      </c>
      <c r="P15" s="10">
        <v>0</v>
      </c>
      <c r="Q15" s="16">
        <v>0</v>
      </c>
      <c r="R15" s="46">
        <f t="shared" si="2"/>
        <v>2394796</v>
      </c>
      <c r="S15" s="45">
        <f t="shared" si="3"/>
        <v>0</v>
      </c>
      <c r="T15" s="47">
        <f>(B15*C15+D15*E15+F15*G15+H15*I15+J15*K15+L15*M15+N15*O15+P15*Q15)/R15</f>
        <v>1.4521971770956692</v>
      </c>
    </row>
    <row r="16" spans="1:20" ht="13.5" thickBot="1">
      <c r="A16" s="7" t="s">
        <v>16</v>
      </c>
      <c r="B16" s="20">
        <v>855237</v>
      </c>
      <c r="C16" s="58">
        <f>ROUND(2168161.06/B16,5)</f>
        <v>2.53516</v>
      </c>
      <c r="D16" s="20">
        <v>0</v>
      </c>
      <c r="E16" s="21">
        <v>0</v>
      </c>
      <c r="F16" s="22">
        <v>1700388</v>
      </c>
      <c r="G16" s="23">
        <v>1.25574</v>
      </c>
      <c r="H16" s="20">
        <v>6120</v>
      </c>
      <c r="I16" s="17">
        <v>2.82025</v>
      </c>
      <c r="J16" s="24">
        <v>519188</v>
      </c>
      <c r="K16" s="36">
        <v>0.51033</v>
      </c>
      <c r="L16" s="25">
        <v>0</v>
      </c>
      <c r="M16" s="26">
        <v>843.3117</v>
      </c>
      <c r="N16" s="24">
        <v>437</v>
      </c>
      <c r="O16" s="18">
        <f t="shared" si="4"/>
        <v>3.15833</v>
      </c>
      <c r="P16" s="24">
        <v>0</v>
      </c>
      <c r="Q16" s="26">
        <v>0</v>
      </c>
      <c r="R16" s="46">
        <f t="shared" si="2"/>
        <v>3081370</v>
      </c>
      <c r="S16" s="48">
        <f t="shared" si="3"/>
        <v>0</v>
      </c>
      <c r="T16" s="47">
        <f t="shared" si="1"/>
        <v>1.4886252518490148</v>
      </c>
    </row>
    <row r="17" spans="1:20" ht="16.5" customHeight="1" thickBot="1">
      <c r="A17" s="4" t="s">
        <v>9</v>
      </c>
      <c r="B17" s="27">
        <f>B5+B6+B7+B8+B9+B10+B11+B12+B13+B14+B15+B16</f>
        <v>8328477</v>
      </c>
      <c r="C17" s="8" t="s">
        <v>26</v>
      </c>
      <c r="D17" s="27">
        <f>D5+D6+D7+D8+D9+D10+D11+D12+D13+D14+D15+D16</f>
        <v>121877</v>
      </c>
      <c r="E17" s="8" t="s">
        <v>26</v>
      </c>
      <c r="F17" s="27">
        <f>F5+F6+F7+F8+F9+F10+F11+F12+F13+F14+F15+F16</f>
        <v>5362409</v>
      </c>
      <c r="G17" s="28" t="s">
        <v>26</v>
      </c>
      <c r="H17" s="27">
        <f>H5+H6+H7+H8+H9+H10+H11+H12+H13+H14+H15+H16</f>
        <v>49680</v>
      </c>
      <c r="I17" s="28" t="s">
        <v>26</v>
      </c>
      <c r="J17" s="27">
        <f>J5+J6+J7+J8+J9+J10+J11+J12+J13+J14+J15+J16</f>
        <v>25518841</v>
      </c>
      <c r="K17" s="29" t="s">
        <v>26</v>
      </c>
      <c r="L17" s="30">
        <f>(L5+L6+L7+L8+L9+L10+L11+L12+L13+L14+L15+L16)/12</f>
        <v>6211.083333333333</v>
      </c>
      <c r="M17" s="8" t="s">
        <v>26</v>
      </c>
      <c r="N17" s="27">
        <f>N5+N6+N7+N8+N9+N10+N11+N12+N13+N14+N15+N16</f>
        <v>4861</v>
      </c>
      <c r="O17" s="44" t="s">
        <v>26</v>
      </c>
      <c r="P17" s="27">
        <f>P8+P7+P6+P5+P9+P10+P11+P12+P13+P14+P15+P16</f>
        <v>494098</v>
      </c>
      <c r="Q17" s="37" t="s">
        <v>26</v>
      </c>
      <c r="R17" s="27">
        <f>SUM(R5:R16)</f>
        <v>39880243</v>
      </c>
      <c r="S17" s="29">
        <f>SUM(S5:S16)/12</f>
        <v>6211.083333333333</v>
      </c>
      <c r="T17" s="8" t="s">
        <v>26</v>
      </c>
    </row>
    <row r="19" spans="2:20" ht="12.75" hidden="1">
      <c r="B19" s="2">
        <f>B5+B6+B7+B8+B9+B10</f>
        <v>4259592</v>
      </c>
      <c r="C19" s="2">
        <f aca="true" t="shared" si="5" ref="C19:T19">C5+C6+C7+C8+C9+C10</f>
        <v>14.57397</v>
      </c>
      <c r="D19" s="2">
        <f t="shared" si="5"/>
        <v>121877</v>
      </c>
      <c r="E19" s="2">
        <f t="shared" si="5"/>
        <v>13.35</v>
      </c>
      <c r="F19" s="2">
        <f t="shared" si="5"/>
        <v>809757</v>
      </c>
      <c r="G19" s="2">
        <f t="shared" si="5"/>
        <v>1.24937</v>
      </c>
      <c r="H19" s="2">
        <f t="shared" si="5"/>
        <v>21600</v>
      </c>
      <c r="I19" s="2">
        <f t="shared" si="5"/>
        <v>16.449650000000002</v>
      </c>
      <c r="J19" s="2">
        <f t="shared" si="5"/>
        <v>17209922</v>
      </c>
      <c r="K19" s="2">
        <f t="shared" si="5"/>
        <v>7.687289999999999</v>
      </c>
      <c r="L19" s="2">
        <f t="shared" si="5"/>
        <v>56486</v>
      </c>
      <c r="M19" s="2">
        <f t="shared" si="5"/>
        <v>5375.24552</v>
      </c>
      <c r="N19" s="2">
        <f t="shared" si="5"/>
        <v>2364</v>
      </c>
      <c r="O19" s="2">
        <f t="shared" si="5"/>
        <v>18.19998</v>
      </c>
      <c r="P19" s="2">
        <f t="shared" si="5"/>
        <v>362751</v>
      </c>
      <c r="Q19" s="2">
        <f t="shared" si="5"/>
        <v>16.032392778463002</v>
      </c>
      <c r="R19" s="2">
        <f t="shared" si="5"/>
        <v>22787863</v>
      </c>
      <c r="S19" s="2">
        <f t="shared" si="5"/>
        <v>56486</v>
      </c>
      <c r="T19" s="2">
        <f t="shared" si="5"/>
        <v>23.17262335096317</v>
      </c>
    </row>
    <row r="21" ht="12.75">
      <c r="R21" s="57"/>
    </row>
  </sheetData>
  <sheetProtection/>
  <mergeCells count="9">
    <mergeCell ref="N3:O3"/>
    <mergeCell ref="R3:T3"/>
    <mergeCell ref="A3:A4"/>
    <mergeCell ref="B3:C3"/>
    <mergeCell ref="D3:E3"/>
    <mergeCell ref="F3:G3"/>
    <mergeCell ref="H3:I3"/>
    <mergeCell ref="J3:M3"/>
    <mergeCell ref="P3:Q3"/>
  </mergeCells>
  <printOptions/>
  <pageMargins left="0.3937007874015748" right="0.2" top="0.984251968503937" bottom="0.984251968503937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Напалкова </cp:lastModifiedBy>
  <cp:lastPrinted>2021-01-18T12:08:21Z</cp:lastPrinted>
  <dcterms:created xsi:type="dcterms:W3CDTF">2010-10-04T09:50:11Z</dcterms:created>
  <dcterms:modified xsi:type="dcterms:W3CDTF">2021-01-18T12:37:05Z</dcterms:modified>
  <cp:category/>
  <cp:version/>
  <cp:contentType/>
  <cp:contentStatus/>
</cp:coreProperties>
</file>