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145" windowHeight="11580" activeTab="0"/>
  </bookViews>
  <sheets>
    <sheet name=" 2013" sheetId="1" r:id="rId1"/>
  </sheets>
  <definedNames>
    <definedName name="_xlnm.Print_Area" localSheetId="0">' 2013'!$A$1:$K$18</definedName>
  </definedNames>
  <calcPr fullCalcOnLoad="1"/>
</workbook>
</file>

<file path=xl/sharedStrings.xml><?xml version="1.0" encoding="utf-8"?>
<sst xmlns="http://schemas.openxmlformats.org/spreadsheetml/2006/main" count="31" uniqueCount="23">
  <si>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</si>
  <si>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</si>
  <si>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</si>
  <si>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</si>
  <si>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</si>
  <si>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</si>
  <si>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</si>
  <si>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</si>
  <si>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Поставщик</t>
  </si>
  <si>
    <t>ИТОГО</t>
  </si>
  <si>
    <t>ООО "Русэнергосбыт"</t>
  </si>
  <si>
    <t>ООО "Ромодановсахар"</t>
  </si>
  <si>
    <t>ОАО "Нижегородская сбытовая компания"</t>
  </si>
  <si>
    <t>сентябрь</t>
  </si>
  <si>
    <t>октябрь</t>
  </si>
  <si>
    <t>ноябрь</t>
  </si>
  <si>
    <t>декабрь</t>
  </si>
  <si>
    <t>ООО "Электросбытовая компания Ватт-Электросбыт"</t>
  </si>
  <si>
    <t>объем,         кВт.ч.</t>
  </si>
  <si>
    <t>средняя цена, руб/кВт.ч.</t>
  </si>
  <si>
    <t>цена, руб/кВт.ч.</t>
  </si>
  <si>
    <t>Объем покупки электрической энергии (мощности) на розничном рынке в 2013 г.</t>
  </si>
  <si>
    <t xml:space="preserve">цена за январь и февраль указана с учетом разногласий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</si>
</sst>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#,##0.0"/>
    <numFmt numFmtId="171" formatCode="#,##0.00&quot;р.&quot;"/>
  </numFmts>
  <fonts count="2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2">
    <xf numFmtId="0" fontId="0" fillId="0" borderId="0" xfId="0" applyNumberFormat="1" applyAlignment="1">
      <alignment/>
    </xf>
    <xf numFmtId="4" fontId="1" fillId="0" borderId="0" xfId="0" applyFont="1" applyAlignment="1">
      <alignment vertical="center"/>
    </xf>
    <xf numFmtId="4" fontId="5" fillId="0" borderId="0" xfId="0" applyFont="1" applyAlignment="1">
      <alignment vertical="center"/>
    </xf>
    <xf numFmtId="4" fontId="5" fillId="0" borderId="0" xfId="0" applyFont="1" applyAlignment="1">
      <alignment horizontal="center" vertical="center" wrapText="1"/>
    </xf>
    <xf numFmtId="168" fontId="1" fillId="0" borderId="10" xfId="0" applyNumberFormat="1" applyFont="1" applyBorder="1" applyAlignment="1">
      <alignment vertical="center"/>
    </xf>
    <xf numFmtId="168" fontId="1" fillId="0" borderId="11" xfId="0" applyNumberFormat="1" applyFont="1" applyBorder="1" applyAlignment="1">
      <alignment vertical="center"/>
    </xf>
    <xf numFmtId="168" fontId="1" fillId="0" borderId="12" xfId="0" applyNumberFormat="1" applyFont="1" applyBorder="1" applyAlignment="1">
      <alignment horizontal="center" vertical="center"/>
    </xf>
    <xf numFmtId="168" fontId="1" fillId="0" borderId="12" xfId="0" applyNumberFormat="1" applyFont="1" applyBorder="1" applyAlignment="1">
      <alignment vertical="center"/>
    </xf>
    <xf numFmtId="168" fontId="1" fillId="0" borderId="13" xfId="0" applyNumberFormat="1" applyFont="1" applyBorder="1" applyAlignment="1">
      <alignment vertical="center"/>
    </xf>
    <xf numFmtId="168" fontId="1" fillId="0" borderId="14" xfId="0" applyNumberFormat="1" applyFont="1" applyBorder="1" applyAlignment="1">
      <alignment vertical="center"/>
    </xf>
    <xf numFmtId="168" fontId="1" fillId="0" borderId="15" xfId="0" applyNumberFormat="1" applyFont="1" applyBorder="1" applyAlignment="1">
      <alignment vertical="center"/>
    </xf>
    <xf numFmtId="4" fontId="1" fillId="0" borderId="11" xfId="0" applyFont="1" applyBorder="1" applyAlignment="1">
      <alignment horizontal="center" vertical="center" wrapText="1"/>
    </xf>
    <xf numFmtId="168" fontId="1" fillId="0" borderId="16" xfId="0" applyNumberFormat="1" applyFont="1" applyBorder="1" applyAlignment="1">
      <alignment vertical="center" wrapText="1"/>
    </xf>
    <xf numFmtId="3" fontId="1" fillId="0" borderId="17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168" fontId="0" fillId="0" borderId="13" xfId="0" applyNumberFormat="1" applyFont="1" applyBorder="1" applyAlignment="1">
      <alignment vertical="center"/>
    </xf>
    <xf numFmtId="168" fontId="0" fillId="0" borderId="14" xfId="0" applyNumberFormat="1" applyFont="1" applyBorder="1" applyAlignment="1">
      <alignment vertical="center"/>
    </xf>
    <xf numFmtId="168" fontId="0" fillId="0" borderId="23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168" fontId="0" fillId="0" borderId="25" xfId="0" applyNumberFormat="1" applyFont="1" applyBorder="1" applyAlignment="1">
      <alignment vertical="center"/>
    </xf>
    <xf numFmtId="168" fontId="0" fillId="0" borderId="26" xfId="0" applyNumberFormat="1" applyFont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168" fontId="0" fillId="0" borderId="14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vertical="center"/>
    </xf>
    <xf numFmtId="169" fontId="0" fillId="0" borderId="28" xfId="0" applyNumberFormat="1" applyFont="1" applyBorder="1" applyAlignment="1">
      <alignment vertical="center"/>
    </xf>
    <xf numFmtId="168" fontId="0" fillId="0" borderId="28" xfId="0" applyNumberFormat="1" applyFont="1" applyBorder="1" applyAlignment="1">
      <alignment vertical="center"/>
    </xf>
    <xf numFmtId="168" fontId="0" fillId="0" borderId="29" xfId="0" applyNumberFormat="1" applyFont="1" applyBorder="1" applyAlignment="1">
      <alignment vertical="center"/>
    </xf>
    <xf numFmtId="168" fontId="0" fillId="0" borderId="30" xfId="0" applyNumberFormat="1" applyFont="1" applyBorder="1" applyAlignment="1">
      <alignment vertical="center"/>
    </xf>
    <xf numFmtId="168" fontId="0" fillId="0" borderId="31" xfId="0" applyNumberFormat="1" applyFont="1" applyBorder="1" applyAlignment="1">
      <alignment vertical="center"/>
    </xf>
    <xf numFmtId="168" fontId="1" fillId="0" borderId="32" xfId="0" applyNumberFormat="1" applyFont="1" applyBorder="1" applyAlignment="1">
      <alignment vertical="center"/>
    </xf>
    <xf numFmtId="3" fontId="0" fillId="0" borderId="33" xfId="0" applyNumberFormat="1" applyFont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3" fontId="1" fillId="0" borderId="34" xfId="0" applyNumberFormat="1" applyFont="1" applyBorder="1" applyAlignment="1">
      <alignment vertical="center"/>
    </xf>
    <xf numFmtId="168" fontId="0" fillId="0" borderId="13" xfId="0" applyNumberFormat="1" applyBorder="1" applyAlignment="1">
      <alignment horizontal="right" vertical="center"/>
    </xf>
    <xf numFmtId="1" fontId="0" fillId="0" borderId="24" xfId="0" applyNumberFormat="1" applyFont="1" applyBorder="1" applyAlignment="1">
      <alignment vertical="center"/>
    </xf>
    <xf numFmtId="1" fontId="0" fillId="0" borderId="27" xfId="0" applyNumberFormat="1" applyFont="1" applyBorder="1" applyAlignment="1">
      <alignment vertical="center"/>
    </xf>
    <xf numFmtId="168" fontId="0" fillId="0" borderId="32" xfId="0" applyNumberFormat="1" applyFont="1" applyBorder="1" applyAlignment="1">
      <alignment vertical="center"/>
    </xf>
    <xf numFmtId="168" fontId="0" fillId="0" borderId="22" xfId="0" applyNumberFormat="1" applyFont="1" applyBorder="1" applyAlignment="1">
      <alignment vertical="center"/>
    </xf>
    <xf numFmtId="168" fontId="0" fillId="0" borderId="35" xfId="0" applyNumberFormat="1" applyFont="1" applyBorder="1" applyAlignment="1">
      <alignment vertical="center"/>
    </xf>
    <xf numFmtId="168" fontId="0" fillId="0" borderId="36" xfId="0" applyNumberFormat="1" applyFont="1" applyBorder="1" applyAlignment="1">
      <alignment vertical="center"/>
    </xf>
    <xf numFmtId="171" fontId="5" fillId="0" borderId="0" xfId="0" applyNumberFormat="1" applyFont="1" applyAlignment="1">
      <alignment vertical="center"/>
    </xf>
    <xf numFmtId="171" fontId="0" fillId="0" borderId="0" xfId="0" applyNumberFormat="1" applyAlignment="1">
      <alignment vertical="center"/>
    </xf>
    <xf numFmtId="4" fontId="1" fillId="0" borderId="20" xfId="0" applyFont="1" applyBorder="1" applyAlignment="1">
      <alignment horizontal="center" vertical="center" wrapText="1"/>
    </xf>
    <xf numFmtId="4" fontId="1" fillId="0" borderId="19" xfId="0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center" vertical="center" wrapText="1"/>
    </xf>
    <xf numFmtId="168" fontId="1" fillId="0" borderId="37" xfId="0" applyNumberFormat="1" applyFont="1" applyBorder="1" applyAlignment="1">
      <alignment horizontal="center" vertical="center" wrapText="1"/>
    </xf>
    <xf numFmtId="168" fontId="1" fillId="0" borderId="3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4" sqref="C24"/>
    </sheetView>
  </sheetViews>
  <sheetFormatPr defaultColWidth="9.00390625" defaultRowHeight="12.75"/>
  <cols>
    <col min="1" max="1" width="13.375" style="2" customWidth="1"/>
    <col min="2" max="2" width="14.875" style="2" customWidth="1"/>
    <col min="3" max="3" width="15.75390625" style="2" customWidth="1"/>
    <col min="4" max="4" width="14.875" style="2" customWidth="1"/>
    <col min="5" max="5" width="15.375" style="2" customWidth="1"/>
    <col min="6" max="6" width="14.875" style="2" customWidth="1"/>
    <col min="7" max="7" width="15.625" style="2" customWidth="1"/>
    <col min="8" max="8" width="14.875" style="2" customWidth="1"/>
    <col min="9" max="9" width="15.625" style="2" customWidth="1"/>
    <col min="10" max="10" width="14.875" style="1" customWidth="1"/>
    <col min="11" max="11" width="19.25390625" style="1" customWidth="1"/>
    <col min="12" max="12" width="9.125" style="2" customWidth="1"/>
    <col min="13" max="13" width="14.375" style="2" customWidth="1"/>
    <col min="14" max="14" width="11.125" style="2" customWidth="1"/>
    <col min="15" max="16" width="11.75390625" style="2" bestFit="1" customWidth="1"/>
    <col min="17" max="16384" width="9.125" style="2" customWidth="1"/>
  </cols>
  <sheetData>
    <row r="1" ht="12.75">
      <c r="A1" s="1" t="s">
        <v>21</v>
      </c>
    </row>
    <row r="2" ht="13.5" thickBot="1"/>
    <row r="3" spans="1:11" s="3" customFormat="1" ht="26.25" customHeight="1" thickBot="1">
      <c r="A3" s="6" t="s">
        <v>8</v>
      </c>
      <c r="B3" s="49" t="s">
        <v>10</v>
      </c>
      <c r="C3" s="50"/>
      <c r="D3" s="49" t="s">
        <v>12</v>
      </c>
      <c r="E3" s="50"/>
      <c r="F3" s="51" t="s">
        <v>11</v>
      </c>
      <c r="G3" s="51"/>
      <c r="H3" s="49" t="s">
        <v>17</v>
      </c>
      <c r="I3" s="50"/>
      <c r="J3" s="47" t="s">
        <v>9</v>
      </c>
      <c r="K3" s="48"/>
    </row>
    <row r="4" spans="1:11" s="3" customFormat="1" ht="26.25" thickBot="1">
      <c r="A4" s="10"/>
      <c r="B4" s="12" t="s">
        <v>18</v>
      </c>
      <c r="C4" s="5" t="s">
        <v>20</v>
      </c>
      <c r="D4" s="12" t="s">
        <v>18</v>
      </c>
      <c r="E4" s="5" t="s">
        <v>20</v>
      </c>
      <c r="F4" s="12" t="s">
        <v>18</v>
      </c>
      <c r="G4" s="4" t="s">
        <v>20</v>
      </c>
      <c r="H4" s="12" t="s">
        <v>18</v>
      </c>
      <c r="I4" s="5" t="s">
        <v>20</v>
      </c>
      <c r="J4" s="12" t="s">
        <v>18</v>
      </c>
      <c r="K4" s="11" t="s">
        <v>19</v>
      </c>
    </row>
    <row r="5" spans="1:11" ht="12.75">
      <c r="A5" s="21" t="s">
        <v>0</v>
      </c>
      <c r="B5" s="22">
        <v>1109385</v>
      </c>
      <c r="C5" s="38">
        <f>(1753788.85-267527.11)/B5</f>
        <v>1.339716816073771</v>
      </c>
      <c r="D5" s="22">
        <v>13041</v>
      </c>
      <c r="E5" s="19">
        <v>1.7</v>
      </c>
      <c r="F5" s="23">
        <v>1171630</v>
      </c>
      <c r="G5" s="24">
        <v>0.99013</v>
      </c>
      <c r="H5" s="39">
        <v>0</v>
      </c>
      <c r="I5" s="43">
        <v>0</v>
      </c>
      <c r="J5" s="13">
        <f aca="true" t="shared" si="0" ref="J5:J16">B5+D5+F5+H5</f>
        <v>2294056</v>
      </c>
      <c r="K5" s="8">
        <f>(B5*C5+D5*E5+F5*G5+H5*I5)/J5</f>
        <v>1.1632224548572487</v>
      </c>
    </row>
    <row r="6" spans="1:11" ht="12.75">
      <c r="A6" s="25" t="s">
        <v>1</v>
      </c>
      <c r="B6" s="26">
        <v>1058222</v>
      </c>
      <c r="C6" s="27">
        <f>(1846335.65-281644.43)/B6</f>
        <v>1.478603941328001</v>
      </c>
      <c r="D6" s="26">
        <v>9860</v>
      </c>
      <c r="E6" s="41">
        <v>1.7</v>
      </c>
      <c r="F6" s="28">
        <v>0</v>
      </c>
      <c r="G6" s="29">
        <v>0</v>
      </c>
      <c r="H6" s="40">
        <v>0</v>
      </c>
      <c r="I6" s="44">
        <v>0</v>
      </c>
      <c r="J6" s="18">
        <f t="shared" si="0"/>
        <v>1068082</v>
      </c>
      <c r="K6" s="34">
        <f>(B6*C6+D6*E6+F6*G6+H6*I6)/J6</f>
        <v>1.4806477592544391</v>
      </c>
    </row>
    <row r="7" spans="1:11" ht="12.75">
      <c r="A7" s="25" t="s">
        <v>2</v>
      </c>
      <c r="B7" s="26">
        <v>916870</v>
      </c>
      <c r="C7" s="20">
        <f>(1606275.99-245025.15)/B7</f>
        <v>1.4846715892111206</v>
      </c>
      <c r="D7" s="26">
        <v>12405</v>
      </c>
      <c r="E7" s="20">
        <v>1.7</v>
      </c>
      <c r="F7" s="28">
        <v>0</v>
      </c>
      <c r="G7" s="29">
        <v>0</v>
      </c>
      <c r="H7" s="26">
        <v>0</v>
      </c>
      <c r="I7" s="44">
        <v>0</v>
      </c>
      <c r="J7" s="18">
        <f t="shared" si="0"/>
        <v>929275</v>
      </c>
      <c r="K7" s="34">
        <f>(B7*C7+D7*E7+F7*G7+H7*I7)/J7</f>
        <v>1.4875460331979231</v>
      </c>
    </row>
    <row r="8" spans="1:11" ht="12.75">
      <c r="A8" s="25" t="s">
        <v>3</v>
      </c>
      <c r="B8" s="26">
        <v>881757</v>
      </c>
      <c r="C8" s="20">
        <f>(1562640.28-238368.86)/B8</f>
        <v>1.5018552957334048</v>
      </c>
      <c r="D8" s="26">
        <v>12208</v>
      </c>
      <c r="E8" s="20">
        <v>1.7</v>
      </c>
      <c r="F8" s="28">
        <v>0</v>
      </c>
      <c r="G8" s="29">
        <v>0</v>
      </c>
      <c r="H8" s="26">
        <v>0</v>
      </c>
      <c r="I8" s="20">
        <v>0</v>
      </c>
      <c r="J8" s="18">
        <f t="shared" si="0"/>
        <v>893965</v>
      </c>
      <c r="K8" s="34">
        <f>(B8*C8+D8*E8+F8*G8+H8*I8)/J8</f>
        <v>1.5045611629090625</v>
      </c>
    </row>
    <row r="9" spans="1:11" ht="12.75">
      <c r="A9" s="25" t="s">
        <v>4</v>
      </c>
      <c r="B9" s="26">
        <v>702815</v>
      </c>
      <c r="C9" s="20">
        <f>(1262056.67-192517.12)/B9</f>
        <v>1.5217938575585321</v>
      </c>
      <c r="D9" s="26">
        <v>5395</v>
      </c>
      <c r="E9" s="20">
        <v>1.7</v>
      </c>
      <c r="F9" s="28">
        <v>0</v>
      </c>
      <c r="G9" s="29">
        <v>0</v>
      </c>
      <c r="H9" s="26">
        <v>0</v>
      </c>
      <c r="I9" s="41">
        <v>0</v>
      </c>
      <c r="J9" s="18">
        <f>B9+D9+G11+H9</f>
        <v>708210</v>
      </c>
      <c r="K9" s="34">
        <f>(B9*C9+D9*E9+G11*G9+H9*I9)/J9</f>
        <v>1.52315139577244</v>
      </c>
    </row>
    <row r="10" spans="1:11" ht="12.75">
      <c r="A10" s="25" t="s">
        <v>5</v>
      </c>
      <c r="B10" s="26">
        <v>660948</v>
      </c>
      <c r="C10" s="20">
        <f>(1178740.05-179807.81)/B10</f>
        <v>1.511362830358818</v>
      </c>
      <c r="D10" s="26">
        <v>12812</v>
      </c>
      <c r="E10" s="20">
        <f>22747.36/D10</f>
        <v>1.7754729940680611</v>
      </c>
      <c r="F10" s="28">
        <v>0</v>
      </c>
      <c r="G10" s="29">
        <v>0</v>
      </c>
      <c r="H10" s="26">
        <v>0</v>
      </c>
      <c r="I10" s="41">
        <v>0</v>
      </c>
      <c r="J10" s="18">
        <f t="shared" si="0"/>
        <v>673760</v>
      </c>
      <c r="K10" s="34">
        <f aca="true" t="shared" si="1" ref="K10:K16">(B10*C10+D10*E10+F10*G10+H10*I10)/J10</f>
        <v>1.5163850629304205</v>
      </c>
    </row>
    <row r="11" spans="1:11" ht="12.75">
      <c r="A11" s="25" t="s">
        <v>6</v>
      </c>
      <c r="B11" s="26">
        <v>729472</v>
      </c>
      <c r="C11" s="20">
        <f>(1504188.92-229452.55)/B11</f>
        <v>1.7474781348701525</v>
      </c>
      <c r="D11" s="26">
        <v>7418</v>
      </c>
      <c r="E11" s="20">
        <f>14094.2/D11</f>
        <v>1.9000000000000001</v>
      </c>
      <c r="F11" s="28">
        <v>0</v>
      </c>
      <c r="G11" s="42">
        <v>0</v>
      </c>
      <c r="H11" s="26">
        <v>0</v>
      </c>
      <c r="I11" s="20">
        <v>0</v>
      </c>
      <c r="J11" s="18">
        <f t="shared" si="0"/>
        <v>736890</v>
      </c>
      <c r="K11" s="9">
        <f t="shared" si="1"/>
        <v>1.7490135162642997</v>
      </c>
    </row>
    <row r="12" spans="1:11" ht="12.75">
      <c r="A12" s="25" t="s">
        <v>7</v>
      </c>
      <c r="B12" s="26">
        <v>734890</v>
      </c>
      <c r="C12" s="20">
        <f>(1542069.82-235230.99)/B12</f>
        <v>1.7782781504714993</v>
      </c>
      <c r="D12" s="26">
        <v>9406</v>
      </c>
      <c r="E12" s="20">
        <f>17871.4/D12</f>
        <v>1.9000000000000001</v>
      </c>
      <c r="F12" s="28">
        <v>0</v>
      </c>
      <c r="G12" s="30">
        <v>0</v>
      </c>
      <c r="H12" s="26">
        <v>0</v>
      </c>
      <c r="I12" s="20">
        <v>0</v>
      </c>
      <c r="J12" s="18">
        <f t="shared" si="0"/>
        <v>744296</v>
      </c>
      <c r="K12" s="9">
        <f t="shared" si="1"/>
        <v>1.7798164036888549</v>
      </c>
    </row>
    <row r="13" spans="1:11" ht="12.75">
      <c r="A13" s="25" t="s">
        <v>13</v>
      </c>
      <c r="B13" s="26">
        <v>745008</v>
      </c>
      <c r="C13" s="20">
        <f>(1415374.19-215904.53)/B13</f>
        <v>1.6100091005734165</v>
      </c>
      <c r="D13" s="26">
        <v>11408</v>
      </c>
      <c r="E13" s="20">
        <f>23743.32/D13</f>
        <v>2.0812868162692846</v>
      </c>
      <c r="F13" s="28">
        <v>403425</v>
      </c>
      <c r="G13" s="30">
        <v>1.35289</v>
      </c>
      <c r="H13" s="26">
        <v>0</v>
      </c>
      <c r="I13" s="20">
        <v>0</v>
      </c>
      <c r="J13" s="18">
        <f t="shared" si="0"/>
        <v>1159841</v>
      </c>
      <c r="K13" s="9">
        <f t="shared" si="1"/>
        <v>1.525211324871254</v>
      </c>
    </row>
    <row r="14" spans="1:11" ht="12.75">
      <c r="A14" s="25" t="s">
        <v>14</v>
      </c>
      <c r="B14" s="26">
        <v>975724</v>
      </c>
      <c r="C14" s="20">
        <f>(1879638.52-286724.52)/B14</f>
        <v>1.6325456789010007</v>
      </c>
      <c r="D14" s="26">
        <v>17582</v>
      </c>
      <c r="E14" s="20">
        <f>40143.58/D14</f>
        <v>2.283220338983051</v>
      </c>
      <c r="F14" s="28">
        <v>1904028</v>
      </c>
      <c r="G14" s="30">
        <v>1.2966</v>
      </c>
      <c r="H14" s="26">
        <v>3841</v>
      </c>
      <c r="I14" s="20">
        <v>1.76794</v>
      </c>
      <c r="J14" s="18">
        <f t="shared" si="0"/>
        <v>2901175</v>
      </c>
      <c r="K14" s="9">
        <f t="shared" si="1"/>
        <v>1.416188593359587</v>
      </c>
    </row>
    <row r="15" spans="1:11" ht="12.75">
      <c r="A15" s="25" t="s">
        <v>15</v>
      </c>
      <c r="B15" s="26">
        <v>1016434</v>
      </c>
      <c r="C15" s="20">
        <f>(1916385.88-292330.04)/B15</f>
        <v>1.5977976336879718</v>
      </c>
      <c r="D15" s="26">
        <v>13466</v>
      </c>
      <c r="E15" s="20">
        <f>28887.24/D15</f>
        <v>2.1451982771424327</v>
      </c>
      <c r="F15" s="28">
        <v>1576596</v>
      </c>
      <c r="G15" s="30">
        <f>1188.65/1000</f>
        <v>1.18865</v>
      </c>
      <c r="H15" s="26">
        <v>0</v>
      </c>
      <c r="I15" s="20">
        <v>0</v>
      </c>
      <c r="J15" s="18">
        <f t="shared" si="0"/>
        <v>2606496</v>
      </c>
      <c r="K15" s="9">
        <f t="shared" si="1"/>
        <v>1.353143805093121</v>
      </c>
    </row>
    <row r="16" spans="1:11" ht="13.5" thickBot="1">
      <c r="A16" s="31" t="s">
        <v>16</v>
      </c>
      <c r="B16" s="35">
        <v>997833</v>
      </c>
      <c r="C16" s="32">
        <f>(1918835.92-292703.78)/B16</f>
        <v>1.6296636210668518</v>
      </c>
      <c r="D16" s="35">
        <v>10481</v>
      </c>
      <c r="E16" s="32">
        <f>20854.09/D16</f>
        <v>1.989704226695926</v>
      </c>
      <c r="F16" s="36">
        <v>1822967</v>
      </c>
      <c r="G16" s="33">
        <v>1.16368</v>
      </c>
      <c r="H16" s="35">
        <v>0</v>
      </c>
      <c r="I16" s="20">
        <v>0</v>
      </c>
      <c r="J16" s="37">
        <f t="shared" si="0"/>
        <v>2831281</v>
      </c>
      <c r="K16" s="9">
        <f t="shared" si="1"/>
        <v>1.3309651951042656</v>
      </c>
    </row>
    <row r="17" spans="1:11" ht="16.5" customHeight="1" thickBot="1">
      <c r="A17" s="7" t="s">
        <v>9</v>
      </c>
      <c r="B17" s="14">
        <f>SUM(B5:B16)</f>
        <v>10529358</v>
      </c>
      <c r="C17" s="15"/>
      <c r="D17" s="14">
        <f>SUM(D5:D16)</f>
        <v>135482</v>
      </c>
      <c r="E17" s="15"/>
      <c r="F17" s="16">
        <f>SUM(F5:F16)</f>
        <v>6878646</v>
      </c>
      <c r="G17" s="17"/>
      <c r="H17" s="14">
        <f>SUM(H5:H16)</f>
        <v>3841</v>
      </c>
      <c r="I17" s="15"/>
      <c r="J17" s="16">
        <f>SUM(J5:J16)</f>
        <v>17547327</v>
      </c>
      <c r="K17" s="15"/>
    </row>
    <row r="19" spans="1:6" ht="12.75">
      <c r="A19" s="45" t="s">
        <v>22</v>
      </c>
      <c r="B19" s="46"/>
      <c r="C19" s="46"/>
      <c r="D19" s="46"/>
      <c r="E19" s="46"/>
      <c r="F19" s="46"/>
    </row>
  </sheetData>
  <sheetProtection/>
  <mergeCells count="6">
    <mergeCell ref="A19:F19"/>
    <mergeCell ref="J3:K3"/>
    <mergeCell ref="D3:E3"/>
    <mergeCell ref="H3:I3"/>
    <mergeCell ref="B3:C3"/>
    <mergeCell ref="F3:G3"/>
  </mergeCells>
  <printOptions/>
  <pageMargins left="0.5905511811023623" right="0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Коновалова</dc:creator>
  <cp:keywords/>
  <dc:description/>
  <cp:lastModifiedBy>esecontv</cp:lastModifiedBy>
  <cp:lastPrinted>2013-11-21T05:49:57Z</cp:lastPrinted>
  <dcterms:created xsi:type="dcterms:W3CDTF">2010-10-04T09:50:11Z</dcterms:created>
  <dcterms:modified xsi:type="dcterms:W3CDTF">2014-01-20T11:04:35Z</dcterms:modified>
  <cp:category/>
  <cp:version/>
  <cp:contentType/>
  <cp:contentStatus/>
</cp:coreProperties>
</file>