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<sst xmlns="http://schemas.openxmlformats.org/spreadsheetml/2006/main" count="2291" uniqueCount="69">
  <si>
    <t>Прочие</t>
  </si>
  <si>
    <t>Всего</t>
  </si>
  <si>
    <t>ВН</t>
  </si>
  <si>
    <t>НН</t>
  </si>
  <si>
    <t>город</t>
  </si>
  <si>
    <t>село</t>
  </si>
  <si>
    <t>СН I</t>
  </si>
  <si>
    <t>СН II</t>
  </si>
  <si>
    <t>Группа потребителей</t>
  </si>
  <si>
    <t>Объем полезного отпуска энергии, млн.кВтч</t>
  </si>
  <si>
    <t>Услуга на передачу (ставка на содержание)</t>
  </si>
  <si>
    <t>Население, в т.ч.</t>
  </si>
  <si>
    <t>город c э/п</t>
  </si>
  <si>
    <t>Услуга по 2-став.тарифу</t>
  </si>
  <si>
    <t xml:space="preserve"> - электроэнергия</t>
  </si>
  <si>
    <t xml:space="preserve"> - фактическая мощность</t>
  </si>
  <si>
    <t>Генерация</t>
  </si>
  <si>
    <t xml:space="preserve"> - заявленная мощность</t>
  </si>
  <si>
    <t>2. ОАО "ФСК ЕЭС"</t>
  </si>
  <si>
    <t>город с э/п</t>
  </si>
  <si>
    <t>6. ООО "Электротеплосеть"</t>
  </si>
  <si>
    <t xml:space="preserve">11. ООО "Мордовская сетевая компания" </t>
  </si>
  <si>
    <t>13. Куйбыш.дирекция ОАО "РЖД"</t>
  </si>
  <si>
    <t>20. МП г.о.Саранск "Горсвет"</t>
  </si>
  <si>
    <t>21. ООО "Энерголин"</t>
  </si>
  <si>
    <t>садоводческие</t>
  </si>
  <si>
    <t>религиозные организации</t>
  </si>
  <si>
    <t>колонии</t>
  </si>
  <si>
    <t>гаражи, кооперативы, погреба, сараи</t>
  </si>
  <si>
    <t>3. Мордовская электросетевая компания"</t>
  </si>
  <si>
    <t>7. АО ТФ Ватт</t>
  </si>
  <si>
    <t xml:space="preserve">Услуга по 2-став.тарифу </t>
  </si>
  <si>
    <t>ЯНВАРЬ</t>
  </si>
  <si>
    <t>23. ООО "Рузаевские электрические сети" ( РЭС )</t>
  </si>
  <si>
    <t>Услуга ВСЕГО</t>
  </si>
  <si>
    <t xml:space="preserve"> ОАО "ФСК ЕЭС" </t>
  </si>
  <si>
    <t xml:space="preserve">4. </t>
  </si>
  <si>
    <t xml:space="preserve">Услуга по 2-став.тарифу  </t>
  </si>
  <si>
    <t>5. ФКЗ "Саранский Механический завод"</t>
  </si>
  <si>
    <t>22. ООО "Системы  жизнеобеспечения РМ"</t>
  </si>
  <si>
    <t>1. филиал ПАО "МРСК Волги" - Мордовэнерго"</t>
  </si>
  <si>
    <t>Услуга по 2-став.тарифу ЭМ-Пласт</t>
  </si>
  <si>
    <t>Услуга по 2-став.тарифу Плайтера, Мегафон</t>
  </si>
  <si>
    <t>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</t>
  </si>
  <si>
    <t xml:space="preserve">Прочие </t>
  </si>
  <si>
    <t>ЯНВАРЬ 2020 г.</t>
  </si>
  <si>
    <t>ФЕВРАЛЬ</t>
  </si>
  <si>
    <t>ФЕВРАЛЬ 2020 г.</t>
  </si>
  <si>
    <t>МАРТ</t>
  </si>
  <si>
    <t>МАРТ 2020 г.</t>
  </si>
  <si>
    <t>4.</t>
  </si>
  <si>
    <t>АПРЕЛЬ</t>
  </si>
  <si>
    <t>АПРЕЛЬ 2020 г.</t>
  </si>
  <si>
    <t>МАЙ</t>
  </si>
  <si>
    <t>МАЙ 2020 г.</t>
  </si>
  <si>
    <t>ИЮНЬ</t>
  </si>
  <si>
    <t>ИЮНЬ 2020 г.</t>
  </si>
  <si>
    <t>ИЮЛЬ</t>
  </si>
  <si>
    <t>ИЮЛЬ 2020 г.</t>
  </si>
  <si>
    <t>АВГУСТ</t>
  </si>
  <si>
    <t>АВГУСТ 2020 г.</t>
  </si>
  <si>
    <t>СЕНТЯБРЬ</t>
  </si>
  <si>
    <t>СЕНТЯБРЬ 2020 г.</t>
  </si>
  <si>
    <t>ОКТЯБРЬ</t>
  </si>
  <si>
    <t>ОКТЯБРЬ 2020 г.</t>
  </si>
  <si>
    <t>НОЯБРЬ 2020 г.</t>
  </si>
  <si>
    <t>НОЯБРЬ</t>
  </si>
  <si>
    <t>ДЕКАБРЬ</t>
  </si>
  <si>
    <t>ДЕКАБРЬ 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</si>
</sst>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i/>
      <sz val="10"/>
      <name val="Calibri"/>
      <family val="2"/>
    </font>
    <font>
      <i/>
      <sz val="10"/>
      <color indexed="1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0"/>
      <color rgb="FFFF0000"/>
      <name val="Calibri"/>
      <family val="2"/>
    </font>
    <font>
      <b/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17" borderId="0" applyNumberFormat="0" applyBorder="0" applyAlignment="0" applyProtection="0"/>
    <xf numFmtId="0" fontId="46" fillId="27" borderId="0" applyNumberFormat="0" applyBorder="0" applyAlignment="0" applyProtection="0"/>
    <xf numFmtId="0" fontId="3" fillId="19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46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3" fillId="39" borderId="0" applyNumberFormat="0" applyBorder="0" applyAlignment="0" applyProtection="0"/>
    <xf numFmtId="0" fontId="46" fillId="40" borderId="0" applyNumberFormat="0" applyBorder="0" applyAlignment="0" applyProtection="0"/>
    <xf numFmtId="0" fontId="3" fillId="29" borderId="0" applyNumberFormat="0" applyBorder="0" applyAlignment="0" applyProtection="0"/>
    <xf numFmtId="0" fontId="46" fillId="41" borderId="0" applyNumberFormat="0" applyBorder="0" applyAlignment="0" applyProtection="0"/>
    <xf numFmtId="0" fontId="3" fillId="3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4" borderId="1" applyNumberFormat="0" applyAlignment="0" applyProtection="0"/>
    <xf numFmtId="0" fontId="4" fillId="13" borderId="2" applyNumberFormat="0" applyAlignment="0" applyProtection="0"/>
    <xf numFmtId="0" fontId="48" fillId="45" borderId="3" applyNumberFormat="0" applyAlignment="0" applyProtection="0"/>
    <xf numFmtId="0" fontId="5" fillId="46" borderId="4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7" fillId="0" borderId="6" applyNumberFormat="0" applyFill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0" fillId="0" borderId="12" applyNumberFormat="0" applyFill="0" applyAlignment="0" applyProtection="0"/>
    <xf numFmtId="0" fontId="54" fillId="47" borderId="13" applyNumberFormat="0" applyAlignment="0" applyProtection="0"/>
    <xf numFmtId="0" fontId="11" fillId="48" borderId="14" applyNumberFormat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7" applyNumberFormat="0" applyFill="0" applyAlignment="0" applyProtection="0"/>
    <xf numFmtId="0" fontId="1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0" fillId="7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4" fontId="21" fillId="0" borderId="0" xfId="93" applyFont="1">
      <alignment vertical="center"/>
      <protection/>
    </xf>
    <xf numFmtId="0" fontId="2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2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1" fillId="0" borderId="0" xfId="93" applyNumberFormat="1" applyFont="1">
      <alignment vertical="center"/>
      <protection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4" fontId="27" fillId="0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wrapText="1"/>
    </xf>
    <xf numFmtId="164" fontId="27" fillId="0" borderId="20" xfId="0" applyNumberFormat="1" applyFont="1" applyFill="1" applyBorder="1" applyAlignment="1">
      <alignment/>
    </xf>
    <xf numFmtId="164" fontId="27" fillId="0" borderId="21" xfId="0" applyNumberFormat="1" applyFont="1" applyFill="1" applyBorder="1" applyAlignment="1">
      <alignment/>
    </xf>
    <xf numFmtId="164" fontId="27" fillId="0" borderId="21" xfId="0" applyNumberFormat="1" applyFont="1" applyFill="1" applyBorder="1" applyAlignment="1">
      <alignment horizontal="right"/>
    </xf>
    <xf numFmtId="0" fontId="27" fillId="22" borderId="22" xfId="0" applyFont="1" applyFill="1" applyBorder="1" applyAlignment="1">
      <alignment wrapText="1"/>
    </xf>
    <xf numFmtId="0" fontId="34" fillId="0" borderId="23" xfId="0" applyFont="1" applyFill="1" applyBorder="1" applyAlignment="1">
      <alignment wrapText="1"/>
    </xf>
    <xf numFmtId="164" fontId="34" fillId="0" borderId="24" xfId="0" applyNumberFormat="1" applyFont="1" applyFill="1" applyBorder="1" applyAlignment="1">
      <alignment/>
    </xf>
    <xf numFmtId="164" fontId="34" fillId="0" borderId="25" xfId="0" applyNumberFormat="1" applyFont="1" applyFill="1" applyBorder="1" applyAlignment="1">
      <alignment/>
    </xf>
    <xf numFmtId="0" fontId="35" fillId="0" borderId="23" xfId="0" applyFont="1" applyFill="1" applyBorder="1" applyAlignment="1">
      <alignment wrapText="1"/>
    </xf>
    <xf numFmtId="164" fontId="31" fillId="0" borderId="26" xfId="0" applyNumberFormat="1" applyFont="1" applyFill="1" applyBorder="1" applyAlignment="1">
      <alignment/>
    </xf>
    <xf numFmtId="164" fontId="31" fillId="0" borderId="27" xfId="0" applyNumberFormat="1" applyFont="1" applyFill="1" applyBorder="1" applyAlignment="1">
      <alignment/>
    </xf>
    <xf numFmtId="164" fontId="31" fillId="0" borderId="28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164" fontId="34" fillId="0" borderId="27" xfId="0" applyNumberFormat="1" applyFont="1" applyFill="1" applyBorder="1" applyAlignment="1">
      <alignment/>
    </xf>
    <xf numFmtId="164" fontId="34" fillId="0" borderId="27" xfId="0" applyNumberFormat="1" applyFont="1" applyFill="1" applyBorder="1" applyAlignment="1">
      <alignment horizontal="right"/>
    </xf>
    <xf numFmtId="164" fontId="34" fillId="0" borderId="29" xfId="0" applyNumberFormat="1" applyFont="1" applyFill="1" applyBorder="1" applyAlignment="1">
      <alignment horizontal="right"/>
    </xf>
    <xf numFmtId="164" fontId="34" fillId="0" borderId="28" xfId="0" applyNumberFormat="1" applyFont="1" applyFill="1" applyBorder="1" applyAlignment="1">
      <alignment/>
    </xf>
    <xf numFmtId="164" fontId="31" fillId="0" borderId="27" xfId="0" applyNumberFormat="1" applyFont="1" applyFill="1" applyBorder="1" applyAlignment="1">
      <alignment horizontal="right"/>
    </xf>
    <xf numFmtId="164" fontId="31" fillId="0" borderId="29" xfId="0" applyNumberFormat="1" applyFont="1" applyFill="1" applyBorder="1" applyAlignment="1">
      <alignment horizontal="right"/>
    </xf>
    <xf numFmtId="0" fontId="63" fillId="0" borderId="30" xfId="0" applyFont="1" applyFill="1" applyBorder="1" applyAlignment="1">
      <alignment wrapText="1"/>
    </xf>
    <xf numFmtId="164" fontId="64" fillId="0" borderId="31" xfId="0" applyNumberFormat="1" applyFont="1" applyFill="1" applyBorder="1" applyAlignment="1">
      <alignment/>
    </xf>
    <xf numFmtId="164" fontId="64" fillId="0" borderId="27" xfId="0" applyNumberFormat="1" applyFont="1" applyFill="1" applyBorder="1" applyAlignment="1">
      <alignment/>
    </xf>
    <xf numFmtId="164" fontId="64" fillId="0" borderId="32" xfId="0" applyNumberFormat="1" applyFont="1" applyFill="1" applyBorder="1" applyAlignment="1">
      <alignment horizontal="right"/>
    </xf>
    <xf numFmtId="164" fontId="64" fillId="0" borderId="29" xfId="0" applyNumberFormat="1" applyFont="1" applyFill="1" applyBorder="1" applyAlignment="1">
      <alignment horizontal="right"/>
    </xf>
    <xf numFmtId="164" fontId="34" fillId="0" borderId="28" xfId="0" applyNumberFormat="1" applyFont="1" applyFill="1" applyBorder="1" applyAlignment="1">
      <alignment horizontal="right"/>
    </xf>
    <xf numFmtId="164" fontId="31" fillId="0" borderId="28" xfId="0" applyNumberFormat="1" applyFont="1" applyFill="1" applyBorder="1" applyAlignment="1">
      <alignment horizontal="right"/>
    </xf>
    <xf numFmtId="0" fontId="63" fillId="0" borderId="23" xfId="0" applyFont="1" applyFill="1" applyBorder="1" applyAlignment="1">
      <alignment wrapText="1"/>
    </xf>
    <xf numFmtId="164" fontId="64" fillId="0" borderId="33" xfId="0" applyNumberFormat="1" applyFont="1" applyFill="1" applyBorder="1" applyAlignment="1">
      <alignment/>
    </xf>
    <xf numFmtId="164" fontId="64" fillId="0" borderId="34" xfId="0" applyNumberFormat="1" applyFont="1" applyFill="1" applyBorder="1" applyAlignment="1">
      <alignment/>
    </xf>
    <xf numFmtId="164" fontId="64" fillId="0" borderId="34" xfId="0" applyNumberFormat="1" applyFont="1" applyFill="1" applyBorder="1" applyAlignment="1">
      <alignment horizontal="right"/>
    </xf>
    <xf numFmtId="164" fontId="64" fillId="0" borderId="35" xfId="0" applyNumberFormat="1" applyFont="1" applyFill="1" applyBorder="1" applyAlignment="1">
      <alignment horizontal="right"/>
    </xf>
    <xf numFmtId="164" fontId="34" fillId="0" borderId="32" xfId="0" applyNumberFormat="1" applyFont="1" applyFill="1" applyBorder="1" applyAlignment="1">
      <alignment horizontal="right"/>
    </xf>
    <xf numFmtId="0" fontId="63" fillId="0" borderId="36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0" fontId="35" fillId="0" borderId="37" xfId="0" applyFont="1" applyFill="1" applyBorder="1" applyAlignment="1">
      <alignment wrapText="1"/>
    </xf>
    <xf numFmtId="0" fontId="63" fillId="0" borderId="38" xfId="0" applyFont="1" applyFill="1" applyBorder="1" applyAlignment="1">
      <alignment wrapText="1"/>
    </xf>
    <xf numFmtId="164" fontId="34" fillId="0" borderId="31" xfId="0" applyNumberFormat="1" applyFont="1" applyFill="1" applyBorder="1" applyAlignment="1">
      <alignment/>
    </xf>
    <xf numFmtId="164" fontId="34" fillId="0" borderId="32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1" fillId="0" borderId="31" xfId="0" applyNumberFormat="1" applyFont="1" applyFill="1" applyBorder="1" applyAlignment="1">
      <alignment/>
    </xf>
    <xf numFmtId="164" fontId="31" fillId="0" borderId="32" xfId="0" applyNumberFormat="1" applyFont="1" applyFill="1" applyBorder="1" applyAlignment="1">
      <alignment/>
    </xf>
    <xf numFmtId="164" fontId="31" fillId="0" borderId="32" xfId="0" applyNumberFormat="1" applyFont="1" applyFill="1" applyBorder="1" applyAlignment="1">
      <alignment horizontal="right"/>
    </xf>
    <xf numFmtId="0" fontId="34" fillId="0" borderId="39" xfId="0" applyFont="1" applyFill="1" applyBorder="1" applyAlignment="1">
      <alignment wrapText="1"/>
    </xf>
    <xf numFmtId="0" fontId="34" fillId="0" borderId="40" xfId="0" applyFont="1" applyFill="1" applyBorder="1" applyAlignment="1">
      <alignment wrapText="1"/>
    </xf>
    <xf numFmtId="164" fontId="34" fillId="0" borderId="41" xfId="0" applyNumberFormat="1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164" fontId="34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center"/>
    </xf>
    <xf numFmtId="164" fontId="65" fillId="0" borderId="0" xfId="0" applyNumberFormat="1" applyFont="1" applyAlignment="1">
      <alignment/>
    </xf>
    <xf numFmtId="164" fontId="27" fillId="22" borderId="33" xfId="0" applyNumberFormat="1" applyFont="1" applyFill="1" applyBorder="1" applyAlignment="1">
      <alignment/>
    </xf>
    <xf numFmtId="164" fontId="27" fillId="22" borderId="34" xfId="0" applyNumberFormat="1" applyFont="1" applyFill="1" applyBorder="1" applyAlignment="1">
      <alignment/>
    </xf>
    <xf numFmtId="164" fontId="27" fillId="22" borderId="35" xfId="0" applyNumberFormat="1" applyFont="1" applyFill="1" applyBorder="1" applyAlignment="1">
      <alignment/>
    </xf>
    <xf numFmtId="164" fontId="31" fillId="0" borderId="29" xfId="0" applyNumberFormat="1" applyFont="1" applyFill="1" applyBorder="1" applyAlignment="1">
      <alignment/>
    </xf>
    <xf numFmtId="164" fontId="27" fillId="0" borderId="42" xfId="0" applyNumberFormat="1" applyFont="1" applyFill="1" applyBorder="1" applyAlignment="1">
      <alignment horizontal="right"/>
    </xf>
    <xf numFmtId="164" fontId="64" fillId="0" borderId="43" xfId="0" applyNumberFormat="1" applyFont="1" applyFill="1" applyBorder="1" applyAlignment="1">
      <alignment/>
    </xf>
    <xf numFmtId="0" fontId="27" fillId="55" borderId="22" xfId="0" applyFont="1" applyFill="1" applyBorder="1" applyAlignment="1">
      <alignment wrapText="1"/>
    </xf>
    <xf numFmtId="0" fontId="21" fillId="55" borderId="0" xfId="0" applyFont="1" applyFill="1" applyAlignment="1">
      <alignment vertical="center"/>
    </xf>
    <xf numFmtId="164" fontId="27" fillId="55" borderId="44" xfId="0" applyNumberFormat="1" applyFont="1" applyFill="1" applyBorder="1" applyAlignment="1">
      <alignment/>
    </xf>
    <xf numFmtId="164" fontId="27" fillId="55" borderId="45" xfId="0" applyNumberFormat="1" applyFont="1" applyFill="1" applyBorder="1" applyAlignment="1">
      <alignment/>
    </xf>
    <xf numFmtId="164" fontId="27" fillId="55" borderId="46" xfId="0" applyNumberFormat="1" applyFont="1" applyFill="1" applyBorder="1" applyAlignment="1">
      <alignment/>
    </xf>
    <xf numFmtId="164" fontId="64" fillId="0" borderId="32" xfId="0" applyNumberFormat="1" applyFont="1" applyFill="1" applyBorder="1" applyAlignment="1">
      <alignment/>
    </xf>
    <xf numFmtId="164" fontId="34" fillId="0" borderId="47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64" fillId="0" borderId="48" xfId="0" applyNumberFormat="1" applyFont="1" applyFill="1" applyBorder="1" applyAlignment="1">
      <alignment/>
    </xf>
    <xf numFmtId="164" fontId="64" fillId="0" borderId="48" xfId="0" applyNumberFormat="1" applyFont="1" applyFill="1" applyBorder="1" applyAlignment="1">
      <alignment horizontal="right"/>
    </xf>
    <xf numFmtId="164" fontId="64" fillId="0" borderId="49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4" fontId="27" fillId="55" borderId="20" xfId="0" applyNumberFormat="1" applyFont="1" applyFill="1" applyBorder="1" applyAlignment="1">
      <alignment/>
    </xf>
    <xf numFmtId="164" fontId="27" fillId="55" borderId="21" xfId="0" applyNumberFormat="1" applyFont="1" applyFill="1" applyBorder="1" applyAlignment="1">
      <alignment/>
    </xf>
    <xf numFmtId="164" fontId="27" fillId="55" borderId="42" xfId="0" applyNumberFormat="1" applyFont="1" applyFill="1" applyBorder="1" applyAlignment="1">
      <alignment/>
    </xf>
    <xf numFmtId="0" fontId="27" fillId="55" borderId="19" xfId="0" applyFont="1" applyFill="1" applyBorder="1" applyAlignment="1">
      <alignment wrapText="1"/>
    </xf>
    <xf numFmtId="164" fontId="34" fillId="56" borderId="23" xfId="0" applyNumberFormat="1" applyFont="1" applyFill="1" applyBorder="1" applyAlignment="1">
      <alignment wrapText="1"/>
    </xf>
    <xf numFmtId="164" fontId="31" fillId="56" borderId="26" xfId="0" applyNumberFormat="1" applyFont="1" applyFill="1" applyBorder="1" applyAlignment="1">
      <alignment/>
    </xf>
    <xf numFmtId="164" fontId="31" fillId="56" borderId="27" xfId="0" applyNumberFormat="1" applyFont="1" applyFill="1" applyBorder="1" applyAlignment="1">
      <alignment/>
    </xf>
    <xf numFmtId="164" fontId="31" fillId="56" borderId="28" xfId="0" applyNumberFormat="1" applyFont="1" applyFill="1" applyBorder="1" applyAlignment="1">
      <alignment/>
    </xf>
    <xf numFmtId="0" fontId="53" fillId="56" borderId="0" xfId="0" applyFont="1" applyFill="1" applyAlignment="1">
      <alignment/>
    </xf>
    <xf numFmtId="164" fontId="66" fillId="56" borderId="36" xfId="0" applyNumberFormat="1" applyFont="1" applyFill="1" applyBorder="1" applyAlignment="1">
      <alignment wrapText="1"/>
    </xf>
    <xf numFmtId="164" fontId="64" fillId="56" borderId="33" xfId="0" applyNumberFormat="1" applyFont="1" applyFill="1" applyBorder="1" applyAlignment="1">
      <alignment/>
    </xf>
    <xf numFmtId="164" fontId="64" fillId="56" borderId="27" xfId="0" applyNumberFormat="1" applyFont="1" applyFill="1" applyBorder="1" applyAlignment="1">
      <alignment/>
    </xf>
    <xf numFmtId="164" fontId="64" fillId="56" borderId="28" xfId="0" applyNumberFormat="1" applyFont="1" applyFill="1" applyBorder="1" applyAlignment="1">
      <alignment/>
    </xf>
    <xf numFmtId="4" fontId="31" fillId="0" borderId="0" xfId="93" applyFont="1">
      <alignment vertical="center"/>
      <protection/>
    </xf>
    <xf numFmtId="164" fontId="40" fillId="0" borderId="0" xfId="0" applyNumberFormat="1" applyFont="1" applyBorder="1" applyAlignment="1">
      <alignment vertical="center"/>
    </xf>
    <xf numFmtId="164" fontId="38" fillId="0" borderId="0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164" fontId="27" fillId="0" borderId="0" xfId="0" applyNumberFormat="1" applyFont="1" applyFill="1" applyAlignment="1">
      <alignment vertical="center"/>
    </xf>
    <xf numFmtId="0" fontId="67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42" fillId="0" borderId="0" xfId="69" applyNumberFormat="1" applyFont="1" applyFill="1" applyAlignment="1" applyProtection="1">
      <alignment/>
      <protection/>
    </xf>
    <xf numFmtId="0" fontId="27" fillId="22" borderId="19" xfId="0" applyFont="1" applyFill="1" applyBorder="1" applyAlignment="1">
      <alignment wrapText="1"/>
    </xf>
    <xf numFmtId="164" fontId="27" fillId="22" borderId="20" xfId="0" applyNumberFormat="1" applyFont="1" applyFill="1" applyBorder="1" applyAlignment="1">
      <alignment/>
    </xf>
    <xf numFmtId="164" fontId="27" fillId="22" borderId="21" xfId="0" applyNumberFormat="1" applyFont="1" applyFill="1" applyBorder="1" applyAlignment="1">
      <alignment/>
    </xf>
    <xf numFmtId="164" fontId="27" fillId="22" borderId="42" xfId="0" applyNumberFormat="1" applyFont="1" applyFill="1" applyBorder="1" applyAlignment="1">
      <alignment/>
    </xf>
    <xf numFmtId="164" fontId="34" fillId="0" borderId="25" xfId="0" applyNumberFormat="1" applyFont="1" applyFill="1" applyBorder="1" applyAlignment="1">
      <alignment horizontal="right"/>
    </xf>
    <xf numFmtId="164" fontId="34" fillId="0" borderId="47" xfId="0" applyNumberFormat="1" applyFont="1" applyFill="1" applyBorder="1" applyAlignment="1">
      <alignment horizontal="right"/>
    </xf>
    <xf numFmtId="0" fontId="34" fillId="57" borderId="23" xfId="0" applyFont="1" applyFill="1" applyBorder="1" applyAlignment="1">
      <alignment wrapText="1"/>
    </xf>
    <xf numFmtId="164" fontId="34" fillId="57" borderId="26" xfId="0" applyNumberFormat="1" applyFont="1" applyFill="1" applyBorder="1" applyAlignment="1">
      <alignment/>
    </xf>
    <xf numFmtId="164" fontId="34" fillId="57" borderId="27" xfId="0" applyNumberFormat="1" applyFont="1" applyFill="1" applyBorder="1" applyAlignment="1">
      <alignment/>
    </xf>
    <xf numFmtId="0" fontId="35" fillId="57" borderId="23" xfId="0" applyFont="1" applyFill="1" applyBorder="1" applyAlignment="1">
      <alignment wrapText="1"/>
    </xf>
    <xf numFmtId="164" fontId="31" fillId="57" borderId="26" xfId="0" applyNumberFormat="1" applyFont="1" applyFill="1" applyBorder="1" applyAlignment="1">
      <alignment/>
    </xf>
    <xf numFmtId="164" fontId="31" fillId="57" borderId="27" xfId="0" applyNumberFormat="1" applyFont="1" applyFill="1" applyBorder="1" applyAlignment="1">
      <alignment/>
    </xf>
    <xf numFmtId="164" fontId="31" fillId="57" borderId="27" xfId="0" applyNumberFormat="1" applyFont="1" applyFill="1" applyBorder="1" applyAlignment="1">
      <alignment horizontal="right"/>
    </xf>
    <xf numFmtId="164" fontId="34" fillId="55" borderId="23" xfId="0" applyNumberFormat="1" applyFont="1" applyFill="1" applyBorder="1" applyAlignment="1">
      <alignment wrapText="1"/>
    </xf>
    <xf numFmtId="164" fontId="31" fillId="55" borderId="26" xfId="0" applyNumberFormat="1" applyFont="1" applyFill="1" applyBorder="1" applyAlignment="1">
      <alignment/>
    </xf>
    <xf numFmtId="164" fontId="31" fillId="55" borderId="27" xfId="0" applyNumberFormat="1" applyFont="1" applyFill="1" applyBorder="1" applyAlignment="1">
      <alignment/>
    </xf>
    <xf numFmtId="164" fontId="31" fillId="55" borderId="28" xfId="0" applyNumberFormat="1" applyFont="1" applyFill="1" applyBorder="1" applyAlignment="1">
      <alignment/>
    </xf>
    <xf numFmtId="164" fontId="66" fillId="55" borderId="36" xfId="0" applyNumberFormat="1" applyFont="1" applyFill="1" applyBorder="1" applyAlignment="1">
      <alignment wrapText="1"/>
    </xf>
    <xf numFmtId="164" fontId="64" fillId="55" borderId="33" xfId="0" applyNumberFormat="1" applyFont="1" applyFill="1" applyBorder="1" applyAlignment="1">
      <alignment/>
    </xf>
    <xf numFmtId="164" fontId="64" fillId="55" borderId="27" xfId="0" applyNumberFormat="1" applyFont="1" applyFill="1" applyBorder="1" applyAlignment="1">
      <alignment/>
    </xf>
    <xf numFmtId="164" fontId="64" fillId="55" borderId="28" xfId="0" applyNumberFormat="1" applyFont="1" applyFill="1" applyBorder="1" applyAlignment="1">
      <alignment/>
    </xf>
    <xf numFmtId="0" fontId="34" fillId="57" borderId="37" xfId="0" applyFont="1" applyFill="1" applyBorder="1" applyAlignment="1">
      <alignment wrapText="1"/>
    </xf>
    <xf numFmtId="164" fontId="34" fillId="57" borderId="27" xfId="0" applyNumberFormat="1" applyFont="1" applyFill="1" applyBorder="1" applyAlignment="1">
      <alignment horizontal="right"/>
    </xf>
    <xf numFmtId="164" fontId="34" fillId="57" borderId="28" xfId="0" applyNumberFormat="1" applyFont="1" applyFill="1" applyBorder="1" applyAlignment="1">
      <alignment horizontal="right"/>
    </xf>
    <xf numFmtId="0" fontId="35" fillId="57" borderId="37" xfId="0" applyFont="1" applyFill="1" applyBorder="1" applyAlignment="1">
      <alignment wrapText="1"/>
    </xf>
    <xf numFmtId="164" fontId="34" fillId="57" borderId="32" xfId="0" applyNumberFormat="1" applyFont="1" applyFill="1" applyBorder="1" applyAlignment="1">
      <alignment horizontal="right"/>
    </xf>
    <xf numFmtId="164" fontId="34" fillId="57" borderId="29" xfId="0" applyNumberFormat="1" applyFont="1" applyFill="1" applyBorder="1" applyAlignment="1">
      <alignment horizontal="right"/>
    </xf>
    <xf numFmtId="0" fontId="63" fillId="57" borderId="38" xfId="0" applyFont="1" applyFill="1" applyBorder="1" applyAlignment="1">
      <alignment wrapText="1"/>
    </xf>
    <xf numFmtId="164" fontId="64" fillId="57" borderId="33" xfId="0" applyNumberFormat="1" applyFont="1" applyFill="1" applyBorder="1" applyAlignment="1">
      <alignment/>
    </xf>
    <xf numFmtId="164" fontId="64" fillId="57" borderId="34" xfId="0" applyNumberFormat="1" applyFont="1" applyFill="1" applyBorder="1" applyAlignment="1">
      <alignment/>
    </xf>
    <xf numFmtId="164" fontId="64" fillId="57" borderId="34" xfId="0" applyNumberFormat="1" applyFont="1" applyFill="1" applyBorder="1" applyAlignment="1">
      <alignment horizontal="right"/>
    </xf>
    <xf numFmtId="164" fontId="64" fillId="57" borderId="35" xfId="0" applyNumberFormat="1" applyFont="1" applyFill="1" applyBorder="1" applyAlignment="1">
      <alignment horizontal="right"/>
    </xf>
    <xf numFmtId="164" fontId="31" fillId="57" borderId="28" xfId="0" applyNumberFormat="1" applyFont="1" applyFill="1" applyBorder="1" applyAlignment="1">
      <alignment horizontal="right"/>
    </xf>
    <xf numFmtId="0" fontId="63" fillId="57" borderId="36" xfId="0" applyFont="1" applyFill="1" applyBorder="1" applyAlignment="1">
      <alignment wrapText="1"/>
    </xf>
    <xf numFmtId="0" fontId="34" fillId="57" borderId="39" xfId="0" applyFont="1" applyFill="1" applyBorder="1" applyAlignment="1">
      <alignment wrapText="1"/>
    </xf>
    <xf numFmtId="164" fontId="34" fillId="57" borderId="31" xfId="0" applyNumberFormat="1" applyFont="1" applyFill="1" applyBorder="1" applyAlignment="1">
      <alignment/>
    </xf>
    <xf numFmtId="164" fontId="34" fillId="57" borderId="32" xfId="0" applyNumberFormat="1" applyFont="1" applyFill="1" applyBorder="1" applyAlignment="1">
      <alignment/>
    </xf>
    <xf numFmtId="164" fontId="27" fillId="55" borderId="44" xfId="0" applyNumberFormat="1" applyFont="1" applyFill="1" applyBorder="1" applyAlignment="1">
      <alignment vertical="center"/>
    </xf>
    <xf numFmtId="164" fontId="27" fillId="55" borderId="45" xfId="0" applyNumberFormat="1" applyFont="1" applyFill="1" applyBorder="1" applyAlignment="1">
      <alignment vertical="center"/>
    </xf>
    <xf numFmtId="164" fontId="27" fillId="55" borderId="46" xfId="0" applyNumberFormat="1" applyFont="1" applyFill="1" applyBorder="1" applyAlignment="1">
      <alignment vertical="center"/>
    </xf>
    <xf numFmtId="164" fontId="34" fillId="0" borderId="24" xfId="0" applyNumberFormat="1" applyFont="1" applyFill="1" applyBorder="1" applyAlignment="1">
      <alignment vertical="center"/>
    </xf>
    <xf numFmtId="164" fontId="34" fillId="0" borderId="25" xfId="0" applyNumberFormat="1" applyFont="1" applyFill="1" applyBorder="1" applyAlignment="1">
      <alignment vertical="center"/>
    </xf>
    <xf numFmtId="164" fontId="34" fillId="0" borderId="47" xfId="0" applyNumberFormat="1" applyFont="1" applyFill="1" applyBorder="1" applyAlignment="1">
      <alignment vertical="center"/>
    </xf>
    <xf numFmtId="164" fontId="31" fillId="0" borderId="31" xfId="0" applyNumberFormat="1" applyFont="1" applyFill="1" applyBorder="1" applyAlignment="1">
      <alignment vertical="center"/>
    </xf>
    <xf numFmtId="164" fontId="31" fillId="0" borderId="32" xfId="0" applyNumberFormat="1" applyFont="1" applyFill="1" applyBorder="1" applyAlignment="1">
      <alignment vertical="center"/>
    </xf>
    <xf numFmtId="164" fontId="31" fillId="0" borderId="29" xfId="0" applyNumberFormat="1" applyFont="1" applyFill="1" applyBorder="1" applyAlignment="1">
      <alignment vertical="center"/>
    </xf>
    <xf numFmtId="164" fontId="34" fillId="0" borderId="31" xfId="0" applyNumberFormat="1" applyFont="1" applyFill="1" applyBorder="1" applyAlignment="1">
      <alignment vertical="center"/>
    </xf>
    <xf numFmtId="164" fontId="34" fillId="0" borderId="32" xfId="0" applyNumberFormat="1" applyFont="1" applyFill="1" applyBorder="1" applyAlignment="1">
      <alignment vertical="center"/>
    </xf>
    <xf numFmtId="164" fontId="34" fillId="0" borderId="29" xfId="0" applyNumberFormat="1" applyFont="1" applyFill="1" applyBorder="1" applyAlignment="1">
      <alignment vertical="center"/>
    </xf>
    <xf numFmtId="164" fontId="34" fillId="0" borderId="32" xfId="0" applyNumberFormat="1" applyFont="1" applyFill="1" applyBorder="1" applyAlignment="1">
      <alignment horizontal="right" vertical="center"/>
    </xf>
    <xf numFmtId="164" fontId="34" fillId="0" borderId="29" xfId="0" applyNumberFormat="1" applyFont="1" applyFill="1" applyBorder="1" applyAlignment="1">
      <alignment horizontal="right" vertical="center"/>
    </xf>
    <xf numFmtId="164" fontId="31" fillId="0" borderId="32" xfId="0" applyNumberFormat="1" applyFont="1" applyFill="1" applyBorder="1" applyAlignment="1">
      <alignment horizontal="right" vertical="center"/>
    </xf>
    <xf numFmtId="164" fontId="31" fillId="0" borderId="29" xfId="0" applyNumberFormat="1" applyFont="1" applyFill="1" applyBorder="1" applyAlignment="1">
      <alignment horizontal="right" vertical="center"/>
    </xf>
    <xf numFmtId="164" fontId="64" fillId="0" borderId="32" xfId="0" applyNumberFormat="1" applyFont="1" applyFill="1" applyBorder="1" applyAlignment="1">
      <alignment horizontal="right" vertical="center"/>
    </xf>
    <xf numFmtId="164" fontId="64" fillId="0" borderId="29" xfId="0" applyNumberFormat="1" applyFont="1" applyFill="1" applyBorder="1" applyAlignment="1">
      <alignment horizontal="right" vertical="center"/>
    </xf>
    <xf numFmtId="164" fontId="64" fillId="0" borderId="43" xfId="0" applyNumberFormat="1" applyFont="1" applyFill="1" applyBorder="1" applyAlignment="1">
      <alignment vertical="center"/>
    </xf>
    <xf numFmtId="164" fontId="64" fillId="0" borderId="48" xfId="0" applyNumberFormat="1" applyFont="1" applyFill="1" applyBorder="1" applyAlignment="1">
      <alignment horizontal="right" vertical="center"/>
    </xf>
    <xf numFmtId="164" fontId="64" fillId="0" borderId="49" xfId="0" applyNumberFormat="1" applyFont="1" applyFill="1" applyBorder="1" applyAlignment="1">
      <alignment horizontal="right" vertical="center"/>
    </xf>
    <xf numFmtId="164" fontId="31" fillId="0" borderId="26" xfId="0" applyNumberFormat="1" applyFont="1" applyFill="1" applyBorder="1" applyAlignment="1">
      <alignment vertical="center"/>
    </xf>
    <xf numFmtId="164" fontId="31" fillId="0" borderId="27" xfId="0" applyNumberFormat="1" applyFont="1" applyFill="1" applyBorder="1" applyAlignment="1">
      <alignment vertical="center"/>
    </xf>
    <xf numFmtId="164" fontId="34" fillId="0" borderId="26" xfId="0" applyNumberFormat="1" applyFont="1" applyFill="1" applyBorder="1" applyAlignment="1">
      <alignment vertical="center"/>
    </xf>
    <xf numFmtId="164" fontId="34" fillId="0" borderId="27" xfId="0" applyNumberFormat="1" applyFont="1" applyFill="1" applyBorder="1" applyAlignment="1">
      <alignment vertical="center"/>
    </xf>
    <xf numFmtId="164" fontId="34" fillId="0" borderId="27" xfId="0" applyNumberFormat="1" applyFont="1" applyFill="1" applyBorder="1" applyAlignment="1">
      <alignment horizontal="right" vertical="center"/>
    </xf>
    <xf numFmtId="164" fontId="31" fillId="0" borderId="27" xfId="0" applyNumberFormat="1" applyFont="1" applyFill="1" applyBorder="1" applyAlignment="1">
      <alignment horizontal="right" vertical="center"/>
    </xf>
    <xf numFmtId="164" fontId="64" fillId="0" borderId="33" xfId="0" applyNumberFormat="1" applyFont="1" applyFill="1" applyBorder="1" applyAlignment="1">
      <alignment vertical="center"/>
    </xf>
    <xf numFmtId="164" fontId="64" fillId="0" borderId="34" xfId="0" applyNumberFormat="1" applyFont="1" applyFill="1" applyBorder="1" applyAlignment="1">
      <alignment vertical="center"/>
    </xf>
    <xf numFmtId="164" fontId="64" fillId="0" borderId="34" xfId="0" applyNumberFormat="1" applyFont="1" applyFill="1" applyBorder="1" applyAlignment="1">
      <alignment horizontal="right" vertical="center"/>
    </xf>
    <xf numFmtId="164" fontId="27" fillId="55" borderId="20" xfId="0" applyNumberFormat="1" applyFont="1" applyFill="1" applyBorder="1" applyAlignment="1">
      <alignment vertical="center"/>
    </xf>
    <xf numFmtId="164" fontId="27" fillId="55" borderId="21" xfId="0" applyNumberFormat="1" applyFont="1" applyFill="1" applyBorder="1" applyAlignment="1">
      <alignment vertical="center"/>
    </xf>
    <xf numFmtId="164" fontId="27" fillId="55" borderId="42" xfId="0" applyNumberFormat="1" applyFont="1" applyFill="1" applyBorder="1" applyAlignment="1">
      <alignment vertical="center"/>
    </xf>
    <xf numFmtId="164" fontId="31" fillId="0" borderId="28" xfId="0" applyNumberFormat="1" applyFont="1" applyFill="1" applyBorder="1" applyAlignment="1">
      <alignment horizontal="right" vertical="center"/>
    </xf>
    <xf numFmtId="164" fontId="31" fillId="0" borderId="28" xfId="0" applyNumberFormat="1" applyFont="1" applyFill="1" applyBorder="1" applyAlignment="1">
      <alignment vertical="center"/>
    </xf>
    <xf numFmtId="164" fontId="34" fillId="0" borderId="28" xfId="0" applyNumberFormat="1" applyFont="1" applyFill="1" applyBorder="1" applyAlignment="1">
      <alignment horizontal="right" vertical="center"/>
    </xf>
    <xf numFmtId="164" fontId="64" fillId="0" borderId="35" xfId="0" applyNumberFormat="1" applyFont="1" applyFill="1" applyBorder="1" applyAlignment="1">
      <alignment horizontal="right" vertical="center"/>
    </xf>
    <xf numFmtId="164" fontId="31" fillId="58" borderId="32" xfId="0" applyNumberFormat="1" applyFont="1" applyFill="1" applyBorder="1" applyAlignment="1">
      <alignment horizontal="right" vertical="center"/>
    </xf>
    <xf numFmtId="164" fontId="31" fillId="58" borderId="32" xfId="0" applyNumberFormat="1" applyFont="1" applyFill="1" applyBorder="1" applyAlignment="1">
      <alignment vertical="center"/>
    </xf>
    <xf numFmtId="164" fontId="27" fillId="55" borderId="33" xfId="0" applyNumberFormat="1" applyFont="1" applyFill="1" applyBorder="1" applyAlignment="1">
      <alignment vertical="center"/>
    </xf>
    <xf numFmtId="164" fontId="27" fillId="55" borderId="34" xfId="0" applyNumberFormat="1" applyFont="1" applyFill="1" applyBorder="1" applyAlignment="1">
      <alignment vertical="center"/>
    </xf>
    <xf numFmtId="164" fontId="27" fillId="55" borderId="35" xfId="0" applyNumberFormat="1" applyFont="1" applyFill="1" applyBorder="1" applyAlignment="1">
      <alignment vertical="center"/>
    </xf>
    <xf numFmtId="164" fontId="34" fillId="0" borderId="41" xfId="0" applyNumberFormat="1" applyFont="1" applyFill="1" applyBorder="1" applyAlignment="1">
      <alignment vertical="center"/>
    </xf>
    <xf numFmtId="164" fontId="64" fillId="0" borderId="27" xfId="0" applyNumberFormat="1" applyFont="1" applyFill="1" applyBorder="1" applyAlignment="1">
      <alignment vertical="center"/>
    </xf>
    <xf numFmtId="164" fontId="34" fillId="0" borderId="28" xfId="0" applyNumberFormat="1" applyFont="1" applyFill="1" applyBorder="1" applyAlignment="1">
      <alignment vertical="center"/>
    </xf>
    <xf numFmtId="164" fontId="34" fillId="0" borderId="23" xfId="0" applyNumberFormat="1" applyFont="1" applyFill="1" applyBorder="1" applyAlignment="1">
      <alignment wrapText="1"/>
    </xf>
    <xf numFmtId="164" fontId="35" fillId="0" borderId="23" xfId="0" applyNumberFormat="1" applyFont="1" applyFill="1" applyBorder="1" applyAlignment="1">
      <alignment wrapText="1"/>
    </xf>
    <xf numFmtId="164" fontId="34" fillId="57" borderId="23" xfId="0" applyNumberFormat="1" applyFont="1" applyFill="1" applyBorder="1" applyAlignment="1">
      <alignment wrapText="1"/>
    </xf>
    <xf numFmtId="164" fontId="35" fillId="57" borderId="23" xfId="0" applyNumberFormat="1" applyFont="1" applyFill="1" applyBorder="1" applyAlignment="1">
      <alignment wrapText="1"/>
    </xf>
    <xf numFmtId="164" fontId="63" fillId="0" borderId="23" xfId="0" applyNumberFormat="1" applyFont="1" applyFill="1" applyBorder="1" applyAlignment="1">
      <alignment wrapText="1"/>
    </xf>
    <xf numFmtId="164" fontId="27" fillId="55" borderId="19" xfId="0" applyNumberFormat="1" applyFont="1" applyFill="1" applyBorder="1" applyAlignment="1">
      <alignment wrapText="1"/>
    </xf>
    <xf numFmtId="164" fontId="63" fillId="0" borderId="36" xfId="0" applyNumberFormat="1" applyFont="1" applyFill="1" applyBorder="1" applyAlignment="1">
      <alignment wrapText="1"/>
    </xf>
    <xf numFmtId="164" fontId="35" fillId="0" borderId="37" xfId="0" applyNumberFormat="1" applyFont="1" applyFill="1" applyBorder="1" applyAlignment="1">
      <alignment wrapText="1"/>
    </xf>
    <xf numFmtId="164" fontId="34" fillId="0" borderId="37" xfId="0" applyNumberFormat="1" applyFont="1" applyFill="1" applyBorder="1" applyAlignment="1">
      <alignment wrapText="1"/>
    </xf>
    <xf numFmtId="164" fontId="34" fillId="57" borderId="37" xfId="0" applyNumberFormat="1" applyFont="1" applyFill="1" applyBorder="1" applyAlignment="1">
      <alignment wrapText="1"/>
    </xf>
    <xf numFmtId="164" fontId="35" fillId="57" borderId="37" xfId="0" applyNumberFormat="1" applyFont="1" applyFill="1" applyBorder="1" applyAlignment="1">
      <alignment wrapText="1"/>
    </xf>
    <xf numFmtId="164" fontId="63" fillId="57" borderId="38" xfId="0" applyNumberFormat="1" applyFont="1" applyFill="1" applyBorder="1" applyAlignment="1">
      <alignment wrapText="1"/>
    </xf>
    <xf numFmtId="164" fontId="63" fillId="57" borderId="36" xfId="0" applyNumberFormat="1" applyFont="1" applyFill="1" applyBorder="1" applyAlignment="1">
      <alignment wrapText="1"/>
    </xf>
    <xf numFmtId="164" fontId="63" fillId="0" borderId="38" xfId="0" applyNumberFormat="1" applyFont="1" applyFill="1" applyBorder="1" applyAlignment="1">
      <alignment wrapText="1"/>
    </xf>
    <xf numFmtId="164" fontId="34" fillId="57" borderId="39" xfId="0" applyNumberFormat="1" applyFont="1" applyFill="1" applyBorder="1" applyAlignment="1">
      <alignment wrapText="1"/>
    </xf>
    <xf numFmtId="164" fontId="34" fillId="0" borderId="40" xfId="0" applyNumberFormat="1" applyFont="1" applyFill="1" applyBorder="1" applyAlignment="1">
      <alignment wrapText="1"/>
    </xf>
    <xf numFmtId="164" fontId="34" fillId="0" borderId="39" xfId="0" applyNumberFormat="1" applyFont="1" applyFill="1" applyBorder="1" applyAlignment="1">
      <alignment wrapText="1"/>
    </xf>
    <xf numFmtId="164" fontId="63" fillId="0" borderId="30" xfId="0" applyNumberFormat="1" applyFont="1" applyFill="1" applyBorder="1" applyAlignment="1">
      <alignment wrapText="1"/>
    </xf>
    <xf numFmtId="0" fontId="23" fillId="55" borderId="19" xfId="0" applyFont="1" applyFill="1" applyBorder="1" applyAlignment="1">
      <alignment wrapText="1"/>
    </xf>
    <xf numFmtId="0" fontId="0" fillId="55" borderId="0" xfId="0" applyFill="1" applyAlignment="1">
      <alignment/>
    </xf>
    <xf numFmtId="0" fontId="43" fillId="0" borderId="37" xfId="0" applyFont="1" applyFill="1" applyBorder="1" applyAlignment="1">
      <alignment wrapText="1"/>
    </xf>
    <xf numFmtId="0" fontId="24" fillId="0" borderId="37" xfId="0" applyFont="1" applyFill="1" applyBorder="1" applyAlignment="1">
      <alignment wrapText="1"/>
    </xf>
    <xf numFmtId="0" fontId="24" fillId="57" borderId="37" xfId="0" applyFont="1" applyFill="1" applyBorder="1" applyAlignment="1">
      <alignment wrapText="1"/>
    </xf>
    <xf numFmtId="0" fontId="0" fillId="57" borderId="0" xfId="0" applyFill="1" applyAlignment="1">
      <alignment/>
    </xf>
    <xf numFmtId="0" fontId="43" fillId="57" borderId="37" xfId="0" applyFont="1" applyFill="1" applyBorder="1" applyAlignment="1">
      <alignment wrapText="1"/>
    </xf>
    <xf numFmtId="0" fontId="68" fillId="57" borderId="38" xfId="0" applyFont="1" applyFill="1" applyBorder="1" applyAlignment="1">
      <alignment wrapText="1"/>
    </xf>
    <xf numFmtId="0" fontId="43" fillId="0" borderId="23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68" fillId="0" borderId="36" xfId="0" applyFont="1" applyFill="1" applyBorder="1" applyAlignment="1">
      <alignment wrapText="1"/>
    </xf>
    <xf numFmtId="0" fontId="24" fillId="57" borderId="23" xfId="0" applyFont="1" applyFill="1" applyBorder="1" applyAlignment="1">
      <alignment wrapText="1"/>
    </xf>
    <xf numFmtId="0" fontId="43" fillId="57" borderId="23" xfId="0" applyFont="1" applyFill="1" applyBorder="1" applyAlignment="1">
      <alignment wrapText="1"/>
    </xf>
    <xf numFmtId="0" fontId="68" fillId="57" borderId="36" xfId="0" applyFont="1" applyFill="1" applyBorder="1" applyAlignment="1">
      <alignment wrapText="1"/>
    </xf>
    <xf numFmtId="0" fontId="68" fillId="0" borderId="38" xfId="0" applyFont="1" applyFill="1" applyBorder="1" applyAlignment="1">
      <alignment wrapText="1"/>
    </xf>
    <xf numFmtId="0" fontId="24" fillId="57" borderId="30" xfId="0" applyFont="1" applyFill="1" applyBorder="1" applyAlignment="1">
      <alignment wrapText="1"/>
    </xf>
    <xf numFmtId="0" fontId="24" fillId="0" borderId="50" xfId="0" applyFont="1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164" fontId="34" fillId="57" borderId="28" xfId="0" applyNumberFormat="1" applyFont="1" applyFill="1" applyBorder="1" applyAlignment="1">
      <alignment/>
    </xf>
    <xf numFmtId="164" fontId="31" fillId="57" borderId="29" xfId="0" applyNumberFormat="1" applyFont="1" applyFill="1" applyBorder="1" applyAlignment="1">
      <alignment horizontal="right"/>
    </xf>
    <xf numFmtId="164" fontId="64" fillId="57" borderId="31" xfId="0" applyNumberFormat="1" applyFont="1" applyFill="1" applyBorder="1" applyAlignment="1">
      <alignment/>
    </xf>
    <xf numFmtId="164" fontId="64" fillId="57" borderId="27" xfId="0" applyNumberFormat="1" applyFont="1" applyFill="1" applyBorder="1" applyAlignment="1">
      <alignment/>
    </xf>
    <xf numFmtId="164" fontId="64" fillId="57" borderId="32" xfId="0" applyNumberFormat="1" applyFont="1" applyFill="1" applyBorder="1" applyAlignment="1">
      <alignment horizontal="right"/>
    </xf>
    <xf numFmtId="164" fontId="64" fillId="57" borderId="29" xfId="0" applyNumberFormat="1" applyFont="1" applyFill="1" applyBorder="1" applyAlignment="1">
      <alignment horizontal="right"/>
    </xf>
    <xf numFmtId="164" fontId="34" fillId="58" borderId="29" xfId="0" applyNumberFormat="1" applyFont="1" applyFill="1" applyBorder="1" applyAlignment="1">
      <alignment horizontal="right"/>
    </xf>
    <xf numFmtId="164" fontId="31" fillId="57" borderId="32" xfId="0" applyNumberFormat="1" applyFont="1" applyFill="1" applyBorder="1" applyAlignment="1">
      <alignment/>
    </xf>
    <xf numFmtId="0" fontId="34" fillId="57" borderId="30" xfId="0" applyFont="1" applyFill="1" applyBorder="1" applyAlignment="1">
      <alignment wrapText="1"/>
    </xf>
    <xf numFmtId="0" fontId="34" fillId="0" borderId="50" xfId="0" applyFont="1" applyFill="1" applyBorder="1" applyAlignment="1">
      <alignment wrapText="1"/>
    </xf>
    <xf numFmtId="0" fontId="34" fillId="0" borderId="30" xfId="0" applyFont="1" applyFill="1" applyBorder="1" applyAlignment="1">
      <alignment wrapText="1"/>
    </xf>
    <xf numFmtId="0" fontId="62" fillId="55" borderId="0" xfId="0" applyFont="1" applyFill="1" applyAlignment="1">
      <alignment vertical="center"/>
    </xf>
    <xf numFmtId="0" fontId="28" fillId="0" borderId="51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164" fontId="69" fillId="0" borderId="22" xfId="0" applyNumberFormat="1" applyFont="1" applyFill="1" applyBorder="1" applyAlignment="1">
      <alignment horizontal="center"/>
    </xf>
    <xf numFmtId="164" fontId="69" fillId="0" borderId="52" xfId="0" applyNumberFormat="1" applyFont="1" applyFill="1" applyBorder="1" applyAlignment="1">
      <alignment horizontal="center"/>
    </xf>
    <xf numFmtId="164" fontId="69" fillId="0" borderId="53" xfId="0" applyNumberFormat="1" applyFont="1" applyFill="1" applyBorder="1" applyAlignment="1">
      <alignment horizontal="center"/>
    </xf>
    <xf numFmtId="164" fontId="27" fillId="0" borderId="54" xfId="0" applyNumberFormat="1" applyFont="1" applyFill="1" applyBorder="1" applyAlignment="1">
      <alignment horizontal="center" vertical="center"/>
    </xf>
    <xf numFmtId="164" fontId="27" fillId="0" borderId="55" xfId="0" applyNumberFormat="1" applyFont="1" applyFill="1" applyBorder="1" applyAlignment="1">
      <alignment horizontal="center" vertical="center"/>
    </xf>
    <xf numFmtId="164" fontId="27" fillId="0" borderId="56" xfId="0" applyNumberFormat="1" applyFont="1" applyFill="1" applyBorder="1" applyAlignment="1">
      <alignment horizontal="center" vertical="center"/>
    </xf>
    <xf numFmtId="164" fontId="27" fillId="0" borderId="36" xfId="0" applyNumberFormat="1" applyFont="1" applyFill="1" applyBorder="1" applyAlignment="1">
      <alignment horizontal="center" vertical="center"/>
    </xf>
    <xf numFmtId="164" fontId="27" fillId="0" borderId="57" xfId="0" applyNumberFormat="1" applyFont="1" applyFill="1" applyBorder="1" applyAlignment="1">
      <alignment horizontal="center" vertical="center"/>
    </xf>
    <xf numFmtId="164" fontId="27" fillId="0" borderId="58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164" fontId="28" fillId="0" borderId="51" xfId="0" applyNumberFormat="1" applyFont="1" applyFill="1" applyBorder="1" applyAlignment="1">
      <alignment horizontal="center" vertical="center" wrapText="1"/>
    </xf>
    <xf numFmtId="164" fontId="28" fillId="0" borderId="40" xfId="0" applyNumberFormat="1" applyFont="1" applyFill="1" applyBorder="1" applyAlignment="1">
      <alignment horizontal="center" vertical="center" wrapText="1"/>
    </xf>
    <xf numFmtId="164" fontId="28" fillId="0" borderId="38" xfId="0" applyNumberFormat="1" applyFont="1" applyFill="1" applyBorder="1" applyAlignment="1">
      <alignment horizontal="center" vertical="center"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zoomScale="86" zoomScaleNormal="86" zoomScalePageLayoutView="0" workbookViewId="0" topLeftCell="A1">
      <selection activeCell="A64" sqref="A64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7" width="11.8515625" style="1" customWidth="1"/>
    <col min="8" max="8" width="13.00390625" style="1" customWidth="1"/>
    <col min="9" max="16384" width="9.140625" style="1" customWidth="1"/>
  </cols>
  <sheetData>
    <row r="1" spans="1:7" s="95" customFormat="1" ht="15.75">
      <c r="A1" s="61" t="s">
        <v>32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8" s="7" customFormat="1" ht="15.75" customHeight="1" thickBot="1">
      <c r="A3" s="10"/>
      <c r="B3" s="62"/>
      <c r="C3" s="62"/>
      <c r="D3" s="62"/>
      <c r="E3" s="62"/>
      <c r="F3" s="62"/>
      <c r="H3" s="8"/>
    </row>
    <row r="4" spans="1:6" s="2" customFormat="1" ht="15.75" customHeight="1" thickBot="1">
      <c r="A4" s="11"/>
      <c r="B4" s="237" t="s">
        <v>45</v>
      </c>
      <c r="C4" s="238"/>
      <c r="D4" s="238"/>
      <c r="E4" s="238"/>
      <c r="F4" s="239"/>
    </row>
    <row r="5" spans="1:6" s="2" customFormat="1" ht="15.75" customHeight="1">
      <c r="A5" s="234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35"/>
      <c r="B6" s="243"/>
      <c r="C6" s="244"/>
      <c r="D6" s="244"/>
      <c r="E6" s="244"/>
      <c r="F6" s="245"/>
    </row>
    <row r="7" spans="1:6" s="2" customFormat="1" ht="15.75" customHeight="1" thickBot="1">
      <c r="A7" s="236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20.25" customHeight="1" thickBot="1">
      <c r="A8" s="13" t="s">
        <v>10</v>
      </c>
      <c r="B8" s="14">
        <f>SUM(C8:F8)</f>
        <v>131.07453099999998</v>
      </c>
      <c r="C8" s="15">
        <f>C28+C98+C111+C44+C124+C137+C59+C72+C176+C163+C189+C150+C85</f>
        <v>54.829437999999996</v>
      </c>
      <c r="D8" s="16">
        <f>D28+D98+D111+D44+D124+D137+D59+D72+D176+D163+D189+D150+D85</f>
        <v>0.818626</v>
      </c>
      <c r="E8" s="16">
        <f>E28+E98+E111+E44+E124+E137+E59+E72+E176+E163+E189+E150+E85</f>
        <v>30.411671</v>
      </c>
      <c r="F8" s="67">
        <f>F28+F98+F111+F44+F124+F137+F59+F72+F176+F163+F189+F150+F85</f>
        <v>45.014796</v>
      </c>
    </row>
    <row r="9" spans="1:6" s="70" customFormat="1" ht="15.75" customHeight="1" hidden="1" thickBot="1">
      <c r="A9" s="69" t="s">
        <v>34</v>
      </c>
      <c r="B9" s="71">
        <f>SUM(C9:F9)</f>
        <v>107.78802100000001</v>
      </c>
      <c r="C9" s="72">
        <f>C10+C18+C22+C19</f>
        <v>31.828958</v>
      </c>
      <c r="D9" s="72">
        <f>D10+D18+D22+D19</f>
        <v>0.818626</v>
      </c>
      <c r="E9" s="72">
        <f>E10+E18+E22+E19</f>
        <v>30.205396999999998</v>
      </c>
      <c r="F9" s="73">
        <f>F10+F18+F22+F19</f>
        <v>44.93504000000001</v>
      </c>
    </row>
    <row r="10" spans="1:6" s="6" customFormat="1" ht="15.75" customHeight="1" hidden="1" thickBot="1">
      <c r="A10" s="18" t="s">
        <v>11</v>
      </c>
      <c r="B10" s="19">
        <f>SUM(C10:F10)</f>
        <v>33.293591</v>
      </c>
      <c r="C10" s="20">
        <f>C11+C12+C13+C14+C15+C16+C17</f>
        <v>0.10456099999999999</v>
      </c>
      <c r="D10" s="20">
        <f>D11+D12+D13+D14+D15+D16+D17</f>
        <v>0.00136</v>
      </c>
      <c r="E10" s="20">
        <f>E11+E12+E13+E14+E15+E16+E17</f>
        <v>2.064293</v>
      </c>
      <c r="F10" s="75">
        <f>F11+F12+F13+F14+F15+F16+F17</f>
        <v>31.123377</v>
      </c>
    </row>
    <row r="11" spans="1:6" s="2" customFormat="1" ht="15.75" customHeight="1" hidden="1" thickBot="1">
      <c r="A11" s="21" t="s">
        <v>4</v>
      </c>
      <c r="B11" s="52">
        <f>SUM(C11:F11)</f>
        <v>12.814327</v>
      </c>
      <c r="C11" s="53">
        <f>C30+C46+C61+C74+C87+C100+C113+C126+C139+C152+C165+C178+C191</f>
        <v>0.009412</v>
      </c>
      <c r="D11" s="53">
        <f>D30+D46+D61+D74+D87+D100+D113+D126+D139+D152+D165+D178+D191</f>
        <v>0</v>
      </c>
      <c r="E11" s="53">
        <f>E30+E46+E61+E74+E87+E100+E113+E126+E139+E152+E165+E178+E191</f>
        <v>1.041877</v>
      </c>
      <c r="F11" s="66">
        <f>F30+F46+F61+F74+F87+F100+F113+F126+F139+F152+F165+F178+F191</f>
        <v>11.763038</v>
      </c>
    </row>
    <row r="12" spans="1:6" s="2" customFormat="1" ht="15.75" customHeight="1" hidden="1" thickBot="1">
      <c r="A12" s="21" t="s">
        <v>12</v>
      </c>
      <c r="B12" s="52">
        <f>SUM(C12:F12)</f>
        <v>0.845941</v>
      </c>
      <c r="C12" s="53">
        <f>C31+C47+C62+C75+C88+C101+C114+C127+C140+C153+C166+C179+C192</f>
        <v>0</v>
      </c>
      <c r="D12" s="53">
        <f>D31+D47+D62+D75+D88+D101+D114+D127+D140+D153+D166+D179+D192</f>
        <v>0</v>
      </c>
      <c r="E12" s="53">
        <f>E31+E47+E62+E75+E88+E101+E114+E127+E140+E153+E166+E179+E192</f>
        <v>0.38555</v>
      </c>
      <c r="F12" s="66">
        <f>F31+F47+F62+F75+F88+F101+F114+F127+F140+F153+F166+F179+F192</f>
        <v>0.460391</v>
      </c>
    </row>
    <row r="13" spans="1:6" s="2" customFormat="1" ht="15.75" customHeight="1" hidden="1" thickBot="1">
      <c r="A13" s="21" t="s">
        <v>5</v>
      </c>
      <c r="B13" s="52">
        <f>SUM(C13:F13)</f>
        <v>19.336237</v>
      </c>
      <c r="C13" s="53">
        <f>C32+C48+C63+C76+C89+C102+C115+C128+C141+C154+C167+C180+C193</f>
        <v>0.014692</v>
      </c>
      <c r="D13" s="53">
        <f>D32+D48+D63+D76+D89+D102+D115+D128+D141+D154+D167+D180+D193</f>
        <v>0.00136</v>
      </c>
      <c r="E13" s="53">
        <f>E32+E48+E63+E76+E89+E102+E115+E128+E141+E154+E167+E180+E193</f>
        <v>0.442977</v>
      </c>
      <c r="F13" s="66">
        <f>F32+F48+F63+F76+F89+F102+F115+F128+F141+F154+F167+F180+F193</f>
        <v>18.877208</v>
      </c>
    </row>
    <row r="14" spans="1:6" s="2" customFormat="1" ht="15.75" customHeight="1" hidden="1" thickBot="1">
      <c r="A14" s="21" t="s">
        <v>25</v>
      </c>
      <c r="B14" s="52">
        <f aca="true" t="shared" si="0" ref="B14:B24">SUM(C14:F14)</f>
        <v>0</v>
      </c>
      <c r="C14" s="53">
        <f>C33+C49+C64+C77+C90+C103+C116+C129+C142+C155+C168+C181+C194</f>
        <v>0</v>
      </c>
      <c r="D14" s="53">
        <f>D33+D49+D64+D77+D90+D103+D116+D129+D142+D155+D168+D181+D194</f>
        <v>0</v>
      </c>
      <c r="E14" s="53">
        <f>E33+E49+E64+E77+E90+E103+E116+E129+E142+E155+E168+E181+E194</f>
        <v>0</v>
      </c>
      <c r="F14" s="66">
        <f>F33+F49+F64+F77+F90+F103+F116+F129+F142+F155+F168+F181+F194</f>
        <v>0</v>
      </c>
    </row>
    <row r="15" spans="1:6" s="2" customFormat="1" ht="15.75" customHeight="1" hidden="1" thickBot="1">
      <c r="A15" s="21" t="s">
        <v>26</v>
      </c>
      <c r="B15" s="52">
        <f t="shared" si="0"/>
        <v>0.03974899999999999</v>
      </c>
      <c r="C15" s="53">
        <f>C34+C50+C65+C78+C91+C104+C117+C130+C143+C156+C169+C182+C195</f>
        <v>0</v>
      </c>
      <c r="D15" s="53">
        <f>D34+D50+D65+D78+D91+D104+D117+D130+D143+D156+D169+D182+D195</f>
        <v>0</v>
      </c>
      <c r="E15" s="53">
        <f>E34+E50+E65+E78+E91+E104+E117+E130+E143+E156+E169+E182+E195</f>
        <v>0.023197</v>
      </c>
      <c r="F15" s="66">
        <f>F34+F50+F65+F78+F91+F104+F117+F130+F143+F156+F169+F182+F195</f>
        <v>0.016551999999999997</v>
      </c>
    </row>
    <row r="16" spans="1:6" s="2" customFormat="1" ht="15.75" customHeight="1" hidden="1" thickBot="1">
      <c r="A16" s="21" t="s">
        <v>27</v>
      </c>
      <c r="B16" s="52">
        <f t="shared" si="0"/>
        <v>0.246361</v>
      </c>
      <c r="C16" s="53">
        <f>C35+C51+C66+C79+C92+C105+C118+C131+C144+C157+C170+C183+C196</f>
        <v>0.07795099999999999</v>
      </c>
      <c r="D16" s="53">
        <f>D35+D51+D66+D79+D92+D105+D118+D131+D144+D157+D170+D183+D196</f>
        <v>0</v>
      </c>
      <c r="E16" s="53">
        <f>E35+E51+E66+E79+E92+E105+E118+E131+E144+E157+E170+E183+E196</f>
        <v>0.16841</v>
      </c>
      <c r="F16" s="66">
        <f>F35+F51+F66+F79+F92+F105+F118+F131+F144+F157+F170+F183+F196</f>
        <v>0</v>
      </c>
    </row>
    <row r="17" spans="1:7" s="2" customFormat="1" ht="15.75" customHeight="1" hidden="1" thickBot="1">
      <c r="A17" s="21" t="s">
        <v>28</v>
      </c>
      <c r="B17" s="52">
        <f t="shared" si="0"/>
        <v>0.010976</v>
      </c>
      <c r="C17" s="53">
        <f>C36+C52+C67+C80+C93+C106+C119+C132+C145+C158+C171+C184+C197</f>
        <v>0.002506</v>
      </c>
      <c r="D17" s="53">
        <f>D36+D52+D67+D80+D93+D106+D119+D132+D145+D158+D171+D184+D197</f>
        <v>0</v>
      </c>
      <c r="E17" s="53">
        <f>E36+E52+E67+E80+E93+E106+E119+E132+E145+E158+E171+E184+E197</f>
        <v>0.002282</v>
      </c>
      <c r="F17" s="66">
        <f>F36+F52+F67+F80+F93+F106+F119+F132+F145+F158+F171+F184+F197</f>
        <v>0.006188</v>
      </c>
      <c r="G17" s="98"/>
    </row>
    <row r="18" spans="1:6" s="6" customFormat="1" ht="15.75" customHeight="1" hidden="1" thickBot="1">
      <c r="A18" s="18" t="s">
        <v>0</v>
      </c>
      <c r="B18" s="49">
        <f t="shared" si="0"/>
        <v>53.963463000000004</v>
      </c>
      <c r="C18" s="53">
        <f>C37+C53+C68+C81+C94+C107+C120+C133+C146+C159+C172+C185+C198</f>
        <v>19.480035</v>
      </c>
      <c r="D18" s="53">
        <f>D37+D53+D68+D81+D94+D107+D120+D133+D146+D159+D172+D185+D198</f>
        <v>0.816244</v>
      </c>
      <c r="E18" s="53">
        <f>E37+E53+E68+E81+E94+E107+E120+E133+E146+E159+E172+E185+E198</f>
        <v>21.171333</v>
      </c>
      <c r="F18" s="66">
        <f>F37+F53+F68+F81+F94+F107+F120+F133+F146+F159+F172+F185+F198</f>
        <v>12.495851000000002</v>
      </c>
    </row>
    <row r="19" spans="1:6" s="6" customFormat="1" ht="15.75" customHeight="1" hidden="1" thickBot="1">
      <c r="A19" s="18" t="s">
        <v>13</v>
      </c>
      <c r="B19" s="49">
        <f t="shared" si="0"/>
        <v>19.553918000000003</v>
      </c>
      <c r="C19" s="50">
        <f>C20</f>
        <v>11.267313</v>
      </c>
      <c r="D19" s="50">
        <f>D20</f>
        <v>0.001022</v>
      </c>
      <c r="E19" s="50">
        <f>E20</f>
        <v>6.969771</v>
      </c>
      <c r="F19" s="51">
        <f>F20</f>
        <v>1.3158120000000004</v>
      </c>
    </row>
    <row r="20" spans="1:6" s="2" customFormat="1" ht="15.75" customHeight="1" hidden="1" thickBot="1">
      <c r="A20" s="21" t="s">
        <v>14</v>
      </c>
      <c r="B20" s="52">
        <f t="shared" si="0"/>
        <v>19.553918000000003</v>
      </c>
      <c r="C20" s="53">
        <f>C39+C70+C83+C96+C109+C122+C135+C148+C161+C174+C187+C200</f>
        <v>11.267313</v>
      </c>
      <c r="D20" s="53">
        <f>D39+D70+D83+D96+D109+D122+D135+D148+D161+D174+D187+D200</f>
        <v>0.001022</v>
      </c>
      <c r="E20" s="53">
        <f>E39+E70+E83+E96+E109+E122+E135+E148+E161+E174+E187+E200</f>
        <v>6.969771</v>
      </c>
      <c r="F20" s="66">
        <f>F39+F70+F83+F96+F109+F122+F135+F148+F161+F174+F187+F200</f>
        <v>1.3158120000000004</v>
      </c>
    </row>
    <row r="21" spans="1:6" s="3" customFormat="1" ht="15.75" customHeight="1" hidden="1" thickBot="1">
      <c r="A21" s="32" t="s">
        <v>15</v>
      </c>
      <c r="B21" s="33">
        <f t="shared" si="0"/>
        <v>31.987</v>
      </c>
      <c r="C21" s="74">
        <f>C40+C71+C84+C97+C110+C123+C136+C149+C162+C175+C188+C201</f>
        <v>17.584</v>
      </c>
      <c r="D21" s="74">
        <f>D40+D71+D84+D97+D110+D123+D136+D149+D162+D175+D188+D201</f>
        <v>0.002</v>
      </c>
      <c r="E21" s="74">
        <f>E40+E71+E84+E97+E110+E123+E136+E149+E162+E175+E188+E201</f>
        <v>12.161999999999997</v>
      </c>
      <c r="F21" s="76">
        <f>F40+F71+F84+F97+F110+F123+F136+F149+F162+F175+F188+F201</f>
        <v>2.239</v>
      </c>
    </row>
    <row r="22" spans="1:6" s="6" customFormat="1" ht="15.75" customHeight="1" hidden="1" thickBot="1">
      <c r="A22" s="18" t="s">
        <v>16</v>
      </c>
      <c r="B22" s="49">
        <f t="shared" si="0"/>
        <v>0.977049</v>
      </c>
      <c r="C22" s="50">
        <f>C23</f>
        <v>0.977049</v>
      </c>
      <c r="D22" s="44"/>
      <c r="E22" s="44"/>
      <c r="F22" s="28"/>
    </row>
    <row r="23" spans="1:6" s="2" customFormat="1" ht="15.75" customHeight="1" hidden="1" thickBot="1">
      <c r="A23" s="21" t="s">
        <v>14</v>
      </c>
      <c r="B23" s="52">
        <f t="shared" si="0"/>
        <v>0.977049</v>
      </c>
      <c r="C23" s="53">
        <f>C42</f>
        <v>0.977049</v>
      </c>
      <c r="D23" s="54"/>
      <c r="E23" s="54"/>
      <c r="F23" s="31"/>
    </row>
    <row r="24" spans="1:6" s="3" customFormat="1" ht="15.75" customHeight="1" hidden="1" thickBot="1">
      <c r="A24" s="39" t="s">
        <v>17</v>
      </c>
      <c r="B24" s="33">
        <f t="shared" si="0"/>
        <v>2.294</v>
      </c>
      <c r="C24" s="74">
        <f>C43</f>
        <v>2.294</v>
      </c>
      <c r="D24" s="35"/>
      <c r="E24" s="35"/>
      <c r="F24" s="36"/>
    </row>
    <row r="25" spans="1:6" s="6" customFormat="1" ht="15.75" customHeight="1" hidden="1" thickBot="1">
      <c r="A25" s="18" t="s">
        <v>35</v>
      </c>
      <c r="B25" s="49">
        <f>SUM(C25:F25)</f>
        <v>22.990586999999998</v>
      </c>
      <c r="C25" s="50">
        <f>C26</f>
        <v>22.990586999999998</v>
      </c>
      <c r="D25" s="44">
        <f>D26</f>
        <v>0</v>
      </c>
      <c r="E25" s="44">
        <f>E26</f>
        <v>0</v>
      </c>
      <c r="F25" s="28">
        <f>F26</f>
        <v>0</v>
      </c>
    </row>
    <row r="26" spans="1:6" s="2" customFormat="1" ht="15.75" customHeight="1" hidden="1" thickBot="1">
      <c r="A26" s="21" t="s">
        <v>14</v>
      </c>
      <c r="B26" s="52">
        <f>SUM(C26:F26)</f>
        <v>22.990586999999998</v>
      </c>
      <c r="C26" s="53">
        <f>C55</f>
        <v>22.990586999999998</v>
      </c>
      <c r="D26" s="54"/>
      <c r="E26" s="54"/>
      <c r="F26" s="31"/>
    </row>
    <row r="27" spans="1:6" s="3" customFormat="1" ht="15.75" customHeight="1" hidden="1" thickBot="1">
      <c r="A27" s="45" t="s">
        <v>15</v>
      </c>
      <c r="B27" s="68">
        <f>SUM(C27:F27)</f>
        <v>39.653</v>
      </c>
      <c r="C27" s="77">
        <f>C56</f>
        <v>39.653</v>
      </c>
      <c r="D27" s="78"/>
      <c r="E27" s="78"/>
      <c r="F27" s="79"/>
    </row>
    <row r="28" spans="1:6" s="5" customFormat="1" ht="15.75" customHeight="1" thickBot="1">
      <c r="A28" s="17" t="s">
        <v>40</v>
      </c>
      <c r="B28" s="63">
        <f>SUM(C28:F28)</f>
        <v>68.04858999999999</v>
      </c>
      <c r="C28" s="64">
        <f>C29+C37+C41+C38</f>
        <v>18.756242999999998</v>
      </c>
      <c r="D28" s="64">
        <f>D29+D37+D41+D38</f>
        <v>0.7819119999999999</v>
      </c>
      <c r="E28" s="64">
        <f>E29+E37+E41+E38</f>
        <v>19.40901</v>
      </c>
      <c r="F28" s="65">
        <f>F29+F37+F41+F38</f>
        <v>29.101424999999995</v>
      </c>
    </row>
    <row r="29" spans="1:6" s="6" customFormat="1" ht="15.75" customHeight="1">
      <c r="A29" s="18" t="s">
        <v>11</v>
      </c>
      <c r="B29" s="144">
        <f>SUM(C29:F29)</f>
        <v>20.366208999999994</v>
      </c>
      <c r="C29" s="145">
        <v>0.033997</v>
      </c>
      <c r="D29" s="145">
        <v>0.00136</v>
      </c>
      <c r="E29" s="145">
        <v>0.8382210000000001</v>
      </c>
      <c r="F29" s="146">
        <v>19.492630999999996</v>
      </c>
    </row>
    <row r="30" spans="1:6" s="2" customFormat="1" ht="15.75" customHeight="1">
      <c r="A30" s="21" t="s">
        <v>4</v>
      </c>
      <c r="B30" s="162">
        <f>SUM(C30:F30)</f>
        <v>5.631154</v>
      </c>
      <c r="C30" s="163">
        <v>0.009412</v>
      </c>
      <c r="D30" s="163"/>
      <c r="E30" s="163">
        <v>0.24476399999999998</v>
      </c>
      <c r="F30" s="175">
        <v>5.376978</v>
      </c>
    </row>
    <row r="31" spans="1:6" s="2" customFormat="1" ht="15.75" customHeight="1">
      <c r="A31" s="21" t="s">
        <v>12</v>
      </c>
      <c r="B31" s="162">
        <f>SUM(C31:F31)</f>
        <v>0.022421</v>
      </c>
      <c r="C31" s="163"/>
      <c r="D31" s="163"/>
      <c r="E31" s="163"/>
      <c r="F31" s="175">
        <v>0.022421</v>
      </c>
    </row>
    <row r="32" spans="1:6" s="2" customFormat="1" ht="15.75" customHeight="1">
      <c r="A32" s="21" t="s">
        <v>5</v>
      </c>
      <c r="B32" s="162">
        <f>SUM(C32:F32)</f>
        <v>14.416711000000001</v>
      </c>
      <c r="C32" s="163">
        <v>0.014692</v>
      </c>
      <c r="D32" s="163">
        <v>0.00136</v>
      </c>
      <c r="E32" s="163">
        <v>0.387183</v>
      </c>
      <c r="F32" s="175">
        <v>14.013476</v>
      </c>
    </row>
    <row r="33" spans="1:6" s="2" customFormat="1" ht="15.75" customHeight="1">
      <c r="A33" s="21" t="s">
        <v>25</v>
      </c>
      <c r="B33" s="22">
        <f>SUM(C33:F33)</f>
        <v>0</v>
      </c>
      <c r="C33" s="23"/>
      <c r="D33" s="23"/>
      <c r="E33" s="23"/>
      <c r="F33" s="24"/>
    </row>
    <row r="34" spans="1:8" s="2" customFormat="1" ht="15.75" customHeight="1">
      <c r="A34" s="21" t="s">
        <v>26</v>
      </c>
      <c r="B34" s="22">
        <f>SUM(C34:F34)</f>
        <v>0</v>
      </c>
      <c r="C34" s="23"/>
      <c r="D34" s="23"/>
      <c r="E34" s="23"/>
      <c r="F34" s="24"/>
      <c r="H34" s="81"/>
    </row>
    <row r="35" spans="1:8" s="2" customFormat="1" ht="15.75" customHeight="1">
      <c r="A35" s="21" t="s">
        <v>27</v>
      </c>
      <c r="B35" s="22">
        <f>SUM(C35:F35)</f>
        <v>0</v>
      </c>
      <c r="C35" s="23"/>
      <c r="D35" s="23"/>
      <c r="E35" s="23"/>
      <c r="F35" s="24"/>
      <c r="H35" s="99"/>
    </row>
    <row r="36" spans="1:6" s="2" customFormat="1" ht="15.75" customHeight="1">
      <c r="A36" s="21" t="s">
        <v>28</v>
      </c>
      <c r="B36" s="22">
        <f>SUM(C36:F36)</f>
        <v>0</v>
      </c>
      <c r="C36" s="23"/>
      <c r="D36" s="23"/>
      <c r="E36" s="23"/>
      <c r="F36" s="24"/>
    </row>
    <row r="37" spans="1:6" s="101" customFormat="1" ht="15.75" customHeight="1">
      <c r="A37" s="18" t="s">
        <v>44</v>
      </c>
      <c r="B37" s="25">
        <f aca="true" t="shared" si="1" ref="B37:B48">SUM(C37:F37)</f>
        <v>33.319159</v>
      </c>
      <c r="C37" s="165">
        <f>9.666338+2.153597</f>
        <v>11.819935</v>
      </c>
      <c r="D37" s="166">
        <f>0.639921+0.139609</f>
        <v>0.77953</v>
      </c>
      <c r="E37" s="153">
        <f>10.476764+1.576016</f>
        <v>12.052779999999998</v>
      </c>
      <c r="F37" s="154">
        <f>8.170557+0.496357</f>
        <v>8.666914</v>
      </c>
    </row>
    <row r="38" spans="1:6" s="101" customFormat="1" ht="16.5" customHeight="1">
      <c r="A38" s="18" t="s">
        <v>31</v>
      </c>
      <c r="B38" s="25">
        <f t="shared" si="1"/>
        <v>13.386173</v>
      </c>
      <c r="C38" s="165">
        <f>C39</f>
        <v>5.925262</v>
      </c>
      <c r="D38" s="165">
        <f>D39</f>
        <v>0.001022</v>
      </c>
      <c r="E38" s="165">
        <f>E39</f>
        <v>6.518009</v>
      </c>
      <c r="F38" s="185">
        <f>F39</f>
        <v>0.94188</v>
      </c>
    </row>
    <row r="39" spans="1:6" s="81" customFormat="1" ht="15.75" customHeight="1">
      <c r="A39" s="21" t="s">
        <v>14</v>
      </c>
      <c r="B39" s="22">
        <f t="shared" si="1"/>
        <v>13.386173</v>
      </c>
      <c r="C39" s="163">
        <f>5.764065+0.161197</f>
        <v>5.925262</v>
      </c>
      <c r="D39" s="167">
        <v>0.001022</v>
      </c>
      <c r="E39" s="167">
        <f>6.1477+0.370309</f>
        <v>6.518009</v>
      </c>
      <c r="F39" s="156">
        <f>0.67687+0.26501</f>
        <v>0.94188</v>
      </c>
    </row>
    <row r="40" spans="1:6" s="102" customFormat="1" ht="15.75" customHeight="1">
      <c r="A40" s="32" t="s">
        <v>15</v>
      </c>
      <c r="B40" s="33">
        <f t="shared" si="1"/>
        <v>22.947999999999997</v>
      </c>
      <c r="C40" s="184">
        <f>9.707+0.258</f>
        <v>9.965</v>
      </c>
      <c r="D40" s="157">
        <v>0.002</v>
      </c>
      <c r="E40" s="157">
        <f>10.873+0.53</f>
        <v>11.402999999999999</v>
      </c>
      <c r="F40" s="158">
        <f>1.21+0.368</f>
        <v>1.5779999999999998</v>
      </c>
    </row>
    <row r="41" spans="1:6" s="6" customFormat="1" ht="15.75" customHeight="1">
      <c r="A41" s="18" t="s">
        <v>16</v>
      </c>
      <c r="B41" s="25">
        <f t="shared" si="1"/>
        <v>0.977049</v>
      </c>
      <c r="C41" s="165">
        <f>C42</f>
        <v>0.977049</v>
      </c>
      <c r="D41" s="166"/>
      <c r="E41" s="166"/>
      <c r="F41" s="176"/>
    </row>
    <row r="42" spans="1:6" s="2" customFormat="1" ht="15.75" customHeight="1">
      <c r="A42" s="21" t="s">
        <v>14</v>
      </c>
      <c r="B42" s="22">
        <f t="shared" si="1"/>
        <v>0.977049</v>
      </c>
      <c r="C42" s="163">
        <v>0.977049</v>
      </c>
      <c r="D42" s="167"/>
      <c r="E42" s="167"/>
      <c r="F42" s="174"/>
    </row>
    <row r="43" spans="1:6" s="3" customFormat="1" ht="15.75" customHeight="1" thickBot="1">
      <c r="A43" s="39" t="s">
        <v>17</v>
      </c>
      <c r="B43" s="40">
        <f t="shared" si="1"/>
        <v>2.294</v>
      </c>
      <c r="C43" s="169">
        <v>2.294</v>
      </c>
      <c r="D43" s="170"/>
      <c r="E43" s="170"/>
      <c r="F43" s="177"/>
    </row>
    <row r="44" spans="1:6" s="70" customFormat="1" ht="15.75" customHeight="1" thickBot="1">
      <c r="A44" s="85" t="s">
        <v>18</v>
      </c>
      <c r="B44" s="82">
        <f t="shared" si="1"/>
        <v>22.990586999999998</v>
      </c>
      <c r="C44" s="83">
        <f>C45+C53+C54</f>
        <v>22.990586999999998</v>
      </c>
      <c r="D44" s="83">
        <f>D45+D53+D54</f>
        <v>0</v>
      </c>
      <c r="E44" s="83">
        <f>E45+E53+E54</f>
        <v>0</v>
      </c>
      <c r="F44" s="84">
        <f>F45+F53+F54</f>
        <v>0</v>
      </c>
    </row>
    <row r="45" spans="1:6" s="4" customFormat="1" ht="15.75" customHeight="1">
      <c r="A45" s="18" t="s">
        <v>11</v>
      </c>
      <c r="B45" s="19">
        <f t="shared" si="1"/>
        <v>0</v>
      </c>
      <c r="C45" s="20">
        <f>C46+C47+C48+C49+C50+C51+C52</f>
        <v>0</v>
      </c>
      <c r="D45" s="20">
        <f>D46+D47+D48+D49+D50+D51+D52</f>
        <v>0</v>
      </c>
      <c r="E45" s="20">
        <f>E46+E47+E48+E49+E50+E51+E52</f>
        <v>0</v>
      </c>
      <c r="F45" s="75">
        <f>F46+F47+F48+F49+F50+F51+F52</f>
        <v>0</v>
      </c>
    </row>
    <row r="46" spans="1:6" s="2" customFormat="1" ht="15.75" customHeight="1">
      <c r="A46" s="21" t="s">
        <v>4</v>
      </c>
      <c r="B46" s="22">
        <f t="shared" si="1"/>
        <v>0</v>
      </c>
      <c r="C46" s="23"/>
      <c r="D46" s="30"/>
      <c r="E46" s="30"/>
      <c r="F46" s="38"/>
    </row>
    <row r="47" spans="1:6" s="2" customFormat="1" ht="15.75" customHeight="1">
      <c r="A47" s="21" t="s">
        <v>19</v>
      </c>
      <c r="B47" s="22">
        <f t="shared" si="1"/>
        <v>0</v>
      </c>
      <c r="C47" s="23"/>
      <c r="D47" s="30"/>
      <c r="E47" s="30"/>
      <c r="F47" s="38"/>
    </row>
    <row r="48" spans="1:6" s="2" customFormat="1" ht="15.75" customHeight="1">
      <c r="A48" s="21" t="s">
        <v>5</v>
      </c>
      <c r="B48" s="22">
        <f t="shared" si="1"/>
        <v>0</v>
      </c>
      <c r="C48" s="23"/>
      <c r="D48" s="30"/>
      <c r="E48" s="30"/>
      <c r="F48" s="38"/>
    </row>
    <row r="49" spans="1:6" s="2" customFormat="1" ht="15.75" customHeight="1">
      <c r="A49" s="21" t="s">
        <v>25</v>
      </c>
      <c r="B49" s="22">
        <f>SUM(C49:F49)</f>
        <v>0</v>
      </c>
      <c r="C49" s="23"/>
      <c r="D49" s="23"/>
      <c r="E49" s="23"/>
      <c r="F49" s="24"/>
    </row>
    <row r="50" spans="1:6" s="2" customFormat="1" ht="15.75" customHeight="1">
      <c r="A50" s="21" t="s">
        <v>26</v>
      </c>
      <c r="B50" s="22">
        <f>SUM(C50:F50)</f>
        <v>0</v>
      </c>
      <c r="C50" s="23"/>
      <c r="D50" s="23"/>
      <c r="E50" s="23"/>
      <c r="F50" s="24"/>
    </row>
    <row r="51" spans="1:6" s="2" customFormat="1" ht="15.75" customHeight="1">
      <c r="A51" s="21" t="s">
        <v>27</v>
      </c>
      <c r="B51" s="22">
        <f>SUM(C51:F51)</f>
        <v>0</v>
      </c>
      <c r="C51" s="23"/>
      <c r="D51" s="23"/>
      <c r="E51" s="23"/>
      <c r="F51" s="24"/>
    </row>
    <row r="52" spans="1:6" s="2" customFormat="1" ht="15.75" customHeight="1">
      <c r="A52" s="21" t="s">
        <v>28</v>
      </c>
      <c r="B52" s="22">
        <f>SUM(C52:F52)</f>
        <v>0</v>
      </c>
      <c r="C52" s="23"/>
      <c r="D52" s="23"/>
      <c r="E52" s="23"/>
      <c r="F52" s="24"/>
    </row>
    <row r="53" spans="1:6" s="6" customFormat="1" ht="15.75" customHeight="1">
      <c r="A53" s="18" t="s">
        <v>0</v>
      </c>
      <c r="B53" s="25">
        <f>SUM(C53:F53)</f>
        <v>0</v>
      </c>
      <c r="C53" s="26"/>
      <c r="D53" s="27"/>
      <c r="E53" s="44"/>
      <c r="F53" s="28"/>
    </row>
    <row r="54" spans="1:6" s="6" customFormat="1" ht="15.75" customHeight="1">
      <c r="A54" s="18" t="s">
        <v>13</v>
      </c>
      <c r="B54" s="25">
        <f>SUM(C54:F54)</f>
        <v>22.990586999999998</v>
      </c>
      <c r="C54" s="26">
        <f>C55</f>
        <v>22.990586999999998</v>
      </c>
      <c r="D54" s="27">
        <f>D55</f>
        <v>0</v>
      </c>
      <c r="E54" s="27">
        <f>E55</f>
        <v>0</v>
      </c>
      <c r="F54" s="37">
        <f>F55</f>
        <v>0</v>
      </c>
    </row>
    <row r="55" spans="1:6" s="2" customFormat="1" ht="15.75" customHeight="1">
      <c r="A55" s="21" t="s">
        <v>14</v>
      </c>
      <c r="B55" s="22">
        <f>SUM(C55:F55)</f>
        <v>22.990586999999998</v>
      </c>
      <c r="C55" s="23">
        <v>22.990586999999998</v>
      </c>
      <c r="D55" s="30"/>
      <c r="E55" s="30"/>
      <c r="F55" s="38"/>
    </row>
    <row r="56" spans="1:6" s="3" customFormat="1" ht="15.75" customHeight="1" thickBot="1">
      <c r="A56" s="45" t="s">
        <v>15</v>
      </c>
      <c r="B56" s="40">
        <f>SUM(C56:F56)</f>
        <v>39.653</v>
      </c>
      <c r="C56" s="41">
        <v>39.653</v>
      </c>
      <c r="D56" s="42"/>
      <c r="E56" s="42"/>
      <c r="F56" s="43"/>
    </row>
    <row r="57" spans="1:6" s="90" customFormat="1" ht="15.75" hidden="1" thickBot="1">
      <c r="A57" s="86"/>
      <c r="B57" s="87"/>
      <c r="C57" s="88"/>
      <c r="D57" s="88"/>
      <c r="E57" s="88"/>
      <c r="F57" s="89"/>
    </row>
    <row r="58" spans="1:6" s="90" customFormat="1" ht="15.75" hidden="1" thickBot="1">
      <c r="A58" s="91"/>
      <c r="B58" s="92"/>
      <c r="C58" s="93"/>
      <c r="D58" s="93"/>
      <c r="E58" s="93"/>
      <c r="F58" s="94"/>
    </row>
    <row r="59" spans="1:6" s="70" customFormat="1" ht="15.75" customHeight="1" thickBot="1">
      <c r="A59" s="85" t="s">
        <v>29</v>
      </c>
      <c r="B59" s="171">
        <f>SUM(C59:F59)</f>
        <v>10.485672999999998</v>
      </c>
      <c r="C59" s="172">
        <f>C60+C68+C69</f>
        <v>4.5333499999999995</v>
      </c>
      <c r="D59" s="172">
        <f>D60+D68+D69</f>
        <v>0.036714</v>
      </c>
      <c r="E59" s="172">
        <f>E60+E68+E69</f>
        <v>2.25566</v>
      </c>
      <c r="F59" s="173">
        <f>F60+F68+F69</f>
        <v>3.6599489999999997</v>
      </c>
    </row>
    <row r="60" spans="1:6" s="4" customFormat="1" ht="15.75" customHeight="1">
      <c r="A60" s="46" t="s">
        <v>11</v>
      </c>
      <c r="B60" s="144">
        <f>SUM(C60:F60)</f>
        <v>2.82583</v>
      </c>
      <c r="C60" s="145">
        <f>C61+C62+C63+C64+C65+C66+C67</f>
        <v>0</v>
      </c>
      <c r="D60" s="145">
        <f>D61+D62+D63+D64+D65+D66+D67</f>
        <v>0</v>
      </c>
      <c r="E60" s="145">
        <f>E61+E62+E63+E64+E65+E66+E67</f>
        <v>0.17424900000000001</v>
      </c>
      <c r="F60" s="146">
        <f>F61+F62+F63+F64+F65+F66+F67</f>
        <v>2.6515809999999997</v>
      </c>
    </row>
    <row r="61" spans="1:6" s="2" customFormat="1" ht="15.75" customHeight="1">
      <c r="A61" s="47" t="s">
        <v>4</v>
      </c>
      <c r="B61" s="162">
        <f>SUM(C61:F61)</f>
        <v>2.629554</v>
      </c>
      <c r="C61" s="163"/>
      <c r="D61" s="163"/>
      <c r="E61" s="163">
        <v>0.164912</v>
      </c>
      <c r="F61" s="175">
        <v>2.464642</v>
      </c>
    </row>
    <row r="62" spans="1:6" s="2" customFormat="1" ht="15.75" customHeight="1">
      <c r="A62" s="47" t="s">
        <v>19</v>
      </c>
      <c r="B62" s="162">
        <f>SUM(C62:F62)</f>
        <v>0.130178</v>
      </c>
      <c r="C62" s="163"/>
      <c r="D62" s="167"/>
      <c r="E62" s="167"/>
      <c r="F62" s="174">
        <v>0.130178</v>
      </c>
    </row>
    <row r="63" spans="1:6" s="2" customFormat="1" ht="15.75" customHeight="1">
      <c r="A63" s="47" t="s">
        <v>5</v>
      </c>
      <c r="B63" s="162">
        <f>SUM(C63:F63)</f>
        <v>0.066098</v>
      </c>
      <c r="C63" s="163"/>
      <c r="D63" s="167"/>
      <c r="E63" s="167">
        <v>0.009337</v>
      </c>
      <c r="F63" s="174">
        <v>0.056761000000000006</v>
      </c>
    </row>
    <row r="64" spans="1:6" s="2" customFormat="1" ht="15.75" customHeight="1">
      <c r="A64" s="47" t="s">
        <v>25</v>
      </c>
      <c r="B64" s="162">
        <f>SUM(C64:F64)</f>
        <v>0</v>
      </c>
      <c r="C64" s="163"/>
      <c r="D64" s="163"/>
      <c r="E64" s="163"/>
      <c r="F64" s="175"/>
    </row>
    <row r="65" spans="1:6" s="2" customFormat="1" ht="15.75" customHeight="1">
      <c r="A65" s="47" t="s">
        <v>26</v>
      </c>
      <c r="B65" s="162">
        <f>SUM(C65:F65)</f>
        <v>0</v>
      </c>
      <c r="C65" s="163"/>
      <c r="D65" s="163"/>
      <c r="E65" s="163"/>
      <c r="F65" s="175"/>
    </row>
    <row r="66" spans="1:6" s="2" customFormat="1" ht="15.75" customHeight="1">
      <c r="A66" s="47" t="s">
        <v>27</v>
      </c>
      <c r="B66" s="162">
        <f>SUM(C66:F66)</f>
        <v>0</v>
      </c>
      <c r="C66" s="163"/>
      <c r="D66" s="163"/>
      <c r="E66" s="163"/>
      <c r="F66" s="175"/>
    </row>
    <row r="67" spans="1:6" s="2" customFormat="1" ht="15.75" customHeight="1">
      <c r="A67" s="47" t="s">
        <v>28</v>
      </c>
      <c r="B67" s="162">
        <f>SUM(C67:F67)</f>
        <v>0</v>
      </c>
      <c r="C67" s="163"/>
      <c r="D67" s="163"/>
      <c r="E67" s="163"/>
      <c r="F67" s="175"/>
    </row>
    <row r="68" spans="1:6" s="6" customFormat="1" ht="15.75" customHeight="1">
      <c r="A68" s="46" t="s">
        <v>0</v>
      </c>
      <c r="B68" s="164">
        <f aca="true" t="shared" si="2" ref="B68:B73">SUM(C68:F68)</f>
        <v>5.510343</v>
      </c>
      <c r="C68" s="165">
        <v>2.539011</v>
      </c>
      <c r="D68" s="166">
        <v>0.036714</v>
      </c>
      <c r="E68" s="153">
        <v>1.970736</v>
      </c>
      <c r="F68" s="154">
        <v>0.963882</v>
      </c>
    </row>
    <row r="69" spans="1:6" s="6" customFormat="1" ht="15.75" customHeight="1">
      <c r="A69" s="46" t="s">
        <v>37</v>
      </c>
      <c r="B69" s="164">
        <f t="shared" si="2"/>
        <v>2.1494999999999997</v>
      </c>
      <c r="C69" s="165">
        <f>C70</f>
        <v>1.9943389999999999</v>
      </c>
      <c r="D69" s="166">
        <f>D70</f>
        <v>0</v>
      </c>
      <c r="E69" s="166">
        <f>E70</f>
        <v>0.110675</v>
      </c>
      <c r="F69" s="176">
        <f>F70</f>
        <v>0.044486</v>
      </c>
    </row>
    <row r="70" spans="1:6" s="2" customFormat="1" ht="15.75" customHeight="1">
      <c r="A70" s="47" t="s">
        <v>14</v>
      </c>
      <c r="B70" s="162">
        <f t="shared" si="2"/>
        <v>2.1494999999999997</v>
      </c>
      <c r="C70" s="165">
        <v>1.9943389999999999</v>
      </c>
      <c r="D70" s="166"/>
      <c r="E70" s="153">
        <v>0.110675</v>
      </c>
      <c r="F70" s="154">
        <v>0.044486</v>
      </c>
    </row>
    <row r="71" spans="1:6" s="3" customFormat="1" ht="15.75" customHeight="1" thickBot="1">
      <c r="A71" s="48" t="s">
        <v>15</v>
      </c>
      <c r="B71" s="168">
        <f t="shared" si="2"/>
        <v>2.774</v>
      </c>
      <c r="C71" s="169">
        <v>2.469</v>
      </c>
      <c r="D71" s="170"/>
      <c r="E71" s="170">
        <v>0.193</v>
      </c>
      <c r="F71" s="177">
        <v>0.112</v>
      </c>
    </row>
    <row r="72" spans="1:6" s="70" customFormat="1" ht="0.75" customHeight="1" thickBot="1">
      <c r="A72" s="85" t="s">
        <v>36</v>
      </c>
      <c r="B72" s="171">
        <f t="shared" si="2"/>
        <v>0</v>
      </c>
      <c r="C72" s="172">
        <f>C73+C81+C82</f>
        <v>0</v>
      </c>
      <c r="D72" s="172">
        <f>D73+D81+D82</f>
        <v>0</v>
      </c>
      <c r="E72" s="172">
        <f>E73+E81+E82</f>
        <v>0</v>
      </c>
      <c r="F72" s="173">
        <f>F73+F81+F82</f>
        <v>0</v>
      </c>
    </row>
    <row r="73" spans="1:6" s="4" customFormat="1" ht="15.75" customHeight="1" hidden="1" thickBot="1">
      <c r="A73" s="46" t="s">
        <v>11</v>
      </c>
      <c r="B73" s="144">
        <f t="shared" si="2"/>
        <v>0</v>
      </c>
      <c r="C73" s="145">
        <f>C74+C75+C76+C77+C78+C79+C80</f>
        <v>0</v>
      </c>
      <c r="D73" s="145">
        <f>D74+D75+D76+D77+D78+D79+D80</f>
        <v>0</v>
      </c>
      <c r="E73" s="145">
        <f>E74+E75+E76+E77+E78+E79+E80</f>
        <v>0</v>
      </c>
      <c r="F73" s="146">
        <f>F74+F75+F76+F77+F78+F79+F80</f>
        <v>0</v>
      </c>
    </row>
    <row r="74" spans="1:6" s="2" customFormat="1" ht="15.75" customHeight="1" hidden="1" thickBot="1">
      <c r="A74" s="47" t="s">
        <v>4</v>
      </c>
      <c r="B74" s="162">
        <f aca="true" t="shared" si="3" ref="B74:B85">SUM(C74:F74)</f>
        <v>0</v>
      </c>
      <c r="C74" s="163"/>
      <c r="D74" s="167"/>
      <c r="E74" s="167"/>
      <c r="F74" s="174"/>
    </row>
    <row r="75" spans="1:6" s="2" customFormat="1" ht="15.75" customHeight="1" hidden="1" thickBot="1">
      <c r="A75" s="47" t="s">
        <v>19</v>
      </c>
      <c r="B75" s="162">
        <f t="shared" si="3"/>
        <v>0</v>
      </c>
      <c r="C75" s="163"/>
      <c r="D75" s="167"/>
      <c r="E75" s="167"/>
      <c r="F75" s="174"/>
    </row>
    <row r="76" spans="1:6" s="2" customFormat="1" ht="15.75" customHeight="1" hidden="1" thickBot="1">
      <c r="A76" s="47" t="s">
        <v>5</v>
      </c>
      <c r="B76" s="162">
        <f t="shared" si="3"/>
        <v>0</v>
      </c>
      <c r="C76" s="163"/>
      <c r="D76" s="167"/>
      <c r="E76" s="167"/>
      <c r="F76" s="174"/>
    </row>
    <row r="77" spans="1:6" s="2" customFormat="1" ht="15.75" customHeight="1" hidden="1" thickBot="1">
      <c r="A77" s="47" t="s">
        <v>25</v>
      </c>
      <c r="B77" s="162">
        <f t="shared" si="3"/>
        <v>0</v>
      </c>
      <c r="C77" s="163"/>
      <c r="D77" s="163"/>
      <c r="E77" s="163"/>
      <c r="F77" s="175"/>
    </row>
    <row r="78" spans="1:6" s="2" customFormat="1" ht="15.75" customHeight="1" hidden="1" thickBot="1">
      <c r="A78" s="47" t="s">
        <v>26</v>
      </c>
      <c r="B78" s="162">
        <f t="shared" si="3"/>
        <v>0</v>
      </c>
      <c r="C78" s="163"/>
      <c r="D78" s="163"/>
      <c r="E78" s="163"/>
      <c r="F78" s="175"/>
    </row>
    <row r="79" spans="1:6" s="2" customFormat="1" ht="15.75" customHeight="1" hidden="1" thickBot="1">
      <c r="A79" s="47" t="s">
        <v>27</v>
      </c>
      <c r="B79" s="162">
        <f t="shared" si="3"/>
        <v>0</v>
      </c>
      <c r="C79" s="163"/>
      <c r="D79" s="163"/>
      <c r="E79" s="163"/>
      <c r="F79" s="175"/>
    </row>
    <row r="80" spans="1:6" s="2" customFormat="1" ht="15.75" customHeight="1" hidden="1" thickBot="1">
      <c r="A80" s="47" t="s">
        <v>28</v>
      </c>
      <c r="B80" s="162">
        <f t="shared" si="3"/>
        <v>0</v>
      </c>
      <c r="C80" s="163"/>
      <c r="D80" s="163"/>
      <c r="E80" s="163"/>
      <c r="F80" s="175"/>
    </row>
    <row r="81" spans="1:6" s="6" customFormat="1" ht="15.75" customHeight="1" hidden="1" thickBot="1">
      <c r="A81" s="46" t="s">
        <v>0</v>
      </c>
      <c r="B81" s="164">
        <f t="shared" si="3"/>
        <v>0</v>
      </c>
      <c r="C81" s="165"/>
      <c r="D81" s="166"/>
      <c r="E81" s="153"/>
      <c r="F81" s="154"/>
    </row>
    <row r="82" spans="1:6" s="6" customFormat="1" ht="15.75" customHeight="1" hidden="1" thickBot="1">
      <c r="A82" s="46" t="s">
        <v>13</v>
      </c>
      <c r="B82" s="164">
        <f t="shared" si="3"/>
        <v>0</v>
      </c>
      <c r="C82" s="165">
        <f>C83</f>
        <v>0</v>
      </c>
      <c r="D82" s="166">
        <f>D83</f>
        <v>0</v>
      </c>
      <c r="E82" s="166">
        <f>E83</f>
        <v>0</v>
      </c>
      <c r="F82" s="176">
        <f>F83</f>
        <v>0</v>
      </c>
    </row>
    <row r="83" spans="1:6" s="2" customFormat="1" ht="15.75" customHeight="1" hidden="1" thickBot="1">
      <c r="A83" s="47" t="s">
        <v>14</v>
      </c>
      <c r="B83" s="162">
        <f t="shared" si="3"/>
        <v>0</v>
      </c>
      <c r="C83" s="163"/>
      <c r="D83" s="167"/>
      <c r="E83" s="167"/>
      <c r="F83" s="174"/>
    </row>
    <row r="84" spans="1:6" s="3" customFormat="1" ht="15.75" customHeight="1" hidden="1" thickBot="1">
      <c r="A84" s="48" t="s">
        <v>15</v>
      </c>
      <c r="B84" s="168">
        <f t="shared" si="3"/>
        <v>0</v>
      </c>
      <c r="C84" s="169"/>
      <c r="D84" s="170"/>
      <c r="E84" s="170"/>
      <c r="F84" s="177"/>
    </row>
    <row r="85" spans="1:6" s="70" customFormat="1" ht="15.75" customHeight="1" thickBot="1">
      <c r="A85" s="85" t="s">
        <v>38</v>
      </c>
      <c r="B85" s="171">
        <f t="shared" si="3"/>
        <v>2.4093030000000004</v>
      </c>
      <c r="C85" s="172">
        <f>C86+C94+C95</f>
        <v>2.380752</v>
      </c>
      <c r="D85" s="172">
        <f>D86+D94+D95</f>
        <v>0</v>
      </c>
      <c r="E85" s="172">
        <f>E86+E94+E95</f>
        <v>0</v>
      </c>
      <c r="F85" s="173">
        <f>F86+F94+F95</f>
        <v>0.028551</v>
      </c>
    </row>
    <row r="86" spans="1:6" s="4" customFormat="1" ht="15.75" customHeight="1">
      <c r="A86" s="46" t="s">
        <v>11</v>
      </c>
      <c r="B86" s="144">
        <f>SUM(C86:F86)</f>
        <v>0</v>
      </c>
      <c r="C86" s="145">
        <f>C87+C88+C89+C90+C91+C92+C93</f>
        <v>0</v>
      </c>
      <c r="D86" s="145">
        <f>D87+D88+D89+D90+D91+D92+D93</f>
        <v>0</v>
      </c>
      <c r="E86" s="145">
        <f>E87+E88+E89+E90+E91+E92+E93</f>
        <v>0</v>
      </c>
      <c r="F86" s="146">
        <f>F87+F88+F89+F90+F91+F92+F93</f>
        <v>0</v>
      </c>
    </row>
    <row r="87" spans="1:6" s="2" customFormat="1" ht="15.75" customHeight="1">
      <c r="A87" s="47" t="s">
        <v>4</v>
      </c>
      <c r="B87" s="162">
        <f aca="true" t="shared" si="4" ref="B87:B98">SUM(C87:F87)</f>
        <v>0</v>
      </c>
      <c r="C87" s="163"/>
      <c r="D87" s="167"/>
      <c r="E87" s="167"/>
      <c r="F87" s="174"/>
    </row>
    <row r="88" spans="1:6" s="2" customFormat="1" ht="15.75" customHeight="1">
      <c r="A88" s="47" t="s">
        <v>19</v>
      </c>
      <c r="B88" s="162">
        <f t="shared" si="4"/>
        <v>0</v>
      </c>
      <c r="C88" s="163"/>
      <c r="D88" s="167"/>
      <c r="E88" s="167"/>
      <c r="F88" s="174"/>
    </row>
    <row r="89" spans="1:6" s="2" customFormat="1" ht="15.75" customHeight="1">
      <c r="A89" s="47" t="s">
        <v>5</v>
      </c>
      <c r="B89" s="162">
        <f t="shared" si="4"/>
        <v>0</v>
      </c>
      <c r="C89" s="163"/>
      <c r="D89" s="167"/>
      <c r="E89" s="167"/>
      <c r="F89" s="174"/>
    </row>
    <row r="90" spans="1:6" s="2" customFormat="1" ht="15.75" customHeight="1">
      <c r="A90" s="47" t="s">
        <v>25</v>
      </c>
      <c r="B90" s="162">
        <f t="shared" si="4"/>
        <v>0</v>
      </c>
      <c r="C90" s="163"/>
      <c r="D90" s="163"/>
      <c r="E90" s="163"/>
      <c r="F90" s="175"/>
    </row>
    <row r="91" spans="1:6" s="2" customFormat="1" ht="15.75" customHeight="1">
      <c r="A91" s="47" t="s">
        <v>26</v>
      </c>
      <c r="B91" s="162">
        <f t="shared" si="4"/>
        <v>0</v>
      </c>
      <c r="C91" s="163"/>
      <c r="D91" s="163"/>
      <c r="E91" s="163"/>
      <c r="F91" s="175"/>
    </row>
    <row r="92" spans="1:6" s="2" customFormat="1" ht="15.75" customHeight="1">
      <c r="A92" s="47" t="s">
        <v>27</v>
      </c>
      <c r="B92" s="162">
        <f t="shared" si="4"/>
        <v>0</v>
      </c>
      <c r="C92" s="163"/>
      <c r="D92" s="163"/>
      <c r="E92" s="163"/>
      <c r="F92" s="175"/>
    </row>
    <row r="93" spans="1:6" s="2" customFormat="1" ht="15.75" customHeight="1">
      <c r="A93" s="47" t="s">
        <v>28</v>
      </c>
      <c r="B93" s="162">
        <f t="shared" si="4"/>
        <v>0</v>
      </c>
      <c r="C93" s="163"/>
      <c r="D93" s="163"/>
      <c r="E93" s="163"/>
      <c r="F93" s="175"/>
    </row>
    <row r="94" spans="1:6" s="6" customFormat="1" ht="15.75" customHeight="1">
      <c r="A94" s="46" t="s">
        <v>0</v>
      </c>
      <c r="B94" s="164">
        <f t="shared" si="4"/>
        <v>0.99009</v>
      </c>
      <c r="C94" s="165">
        <v>0.961539</v>
      </c>
      <c r="D94" s="166"/>
      <c r="E94" s="153"/>
      <c r="F94" s="154">
        <v>0.028551</v>
      </c>
    </row>
    <row r="95" spans="1:6" s="101" customFormat="1" ht="15.75" customHeight="1">
      <c r="A95" s="46" t="s">
        <v>41</v>
      </c>
      <c r="B95" s="164">
        <f t="shared" si="4"/>
        <v>1.419213</v>
      </c>
      <c r="C95" s="165">
        <f>C96</f>
        <v>1.419213</v>
      </c>
      <c r="D95" s="166">
        <f>D96</f>
        <v>0</v>
      </c>
      <c r="E95" s="166">
        <f>E96</f>
        <v>0</v>
      </c>
      <c r="F95" s="176">
        <f>F96</f>
        <v>0</v>
      </c>
    </row>
    <row r="96" spans="1:6" s="81" customFormat="1" ht="15.75" customHeight="1">
      <c r="A96" s="47" t="s">
        <v>14</v>
      </c>
      <c r="B96" s="162">
        <f t="shared" si="4"/>
        <v>1.419213</v>
      </c>
      <c r="C96" s="163">
        <v>1.419213</v>
      </c>
      <c r="D96" s="167"/>
      <c r="E96" s="167"/>
      <c r="F96" s="174"/>
    </row>
    <row r="97" spans="1:6" s="102" customFormat="1" ht="15.75" customHeight="1" thickBot="1">
      <c r="A97" s="48" t="s">
        <v>15</v>
      </c>
      <c r="B97" s="168">
        <f t="shared" si="4"/>
        <v>1.623</v>
      </c>
      <c r="C97" s="169">
        <v>1.623</v>
      </c>
      <c r="D97" s="170"/>
      <c r="E97" s="170"/>
      <c r="F97" s="177"/>
    </row>
    <row r="98" spans="1:6" s="70" customFormat="1" ht="15.75" customHeight="1" thickBot="1">
      <c r="A98" s="85" t="s">
        <v>20</v>
      </c>
      <c r="B98" s="171">
        <f t="shared" si="4"/>
        <v>6.1645520000000005</v>
      </c>
      <c r="C98" s="172">
        <f>C99+C107+C108</f>
        <v>0.7666299999999999</v>
      </c>
      <c r="D98" s="172">
        <f>D99+D107+D108</f>
        <v>0</v>
      </c>
      <c r="E98" s="172">
        <f>E99+E107+E108</f>
        <v>2.221113</v>
      </c>
      <c r="F98" s="173">
        <f>F99+F107+F108</f>
        <v>3.176809</v>
      </c>
    </row>
    <row r="99" spans="1:6" s="2" customFormat="1" ht="15.75" customHeight="1">
      <c r="A99" s="46" t="s">
        <v>11</v>
      </c>
      <c r="B99" s="144">
        <f>SUM(C99:F99)</f>
        <v>2.398536</v>
      </c>
      <c r="C99" s="145">
        <f>C100+C101+C102+C103+C104+C105+C106</f>
        <v>0.07795099999999999</v>
      </c>
      <c r="D99" s="145">
        <f>D100+D101+D102+D103+D104+D105+D106</f>
        <v>0</v>
      </c>
      <c r="E99" s="145">
        <f>E100+E101+E102+E103+E104+E105+E106</f>
        <v>0.18807300000000002</v>
      </c>
      <c r="F99" s="146">
        <f>F100+F101+F102+F103+F104+F105+F106</f>
        <v>2.1325119999999997</v>
      </c>
    </row>
    <row r="100" spans="1:6" s="2" customFormat="1" ht="15.75" customHeight="1">
      <c r="A100" s="47" t="s">
        <v>4</v>
      </c>
      <c r="B100" s="162">
        <f aca="true" t="shared" si="5" ref="B100:B111">SUM(C100:F100)</f>
        <v>1.530619</v>
      </c>
      <c r="C100" s="163"/>
      <c r="D100" s="167"/>
      <c r="E100" s="167">
        <v>0.017327000000000002</v>
      </c>
      <c r="F100" s="174">
        <v>1.5132919999999999</v>
      </c>
    </row>
    <row r="101" spans="1:6" s="2" customFormat="1" ht="15.75" customHeight="1">
      <c r="A101" s="47" t="s">
        <v>19</v>
      </c>
      <c r="B101" s="162">
        <f t="shared" si="5"/>
        <v>0</v>
      </c>
      <c r="C101" s="163"/>
      <c r="D101" s="167"/>
      <c r="E101" s="167"/>
      <c r="F101" s="174"/>
    </row>
    <row r="102" spans="1:6" s="2" customFormat="1" ht="15.75" customHeight="1">
      <c r="A102" s="47" t="s">
        <v>5</v>
      </c>
      <c r="B102" s="162">
        <f t="shared" si="5"/>
        <v>0.610278</v>
      </c>
      <c r="C102" s="163"/>
      <c r="D102" s="167"/>
      <c r="E102" s="167">
        <v>0.002336</v>
      </c>
      <c r="F102" s="174">
        <v>0.607942</v>
      </c>
    </row>
    <row r="103" spans="1:6" s="2" customFormat="1" ht="15.75" customHeight="1">
      <c r="A103" s="47" t="s">
        <v>25</v>
      </c>
      <c r="B103" s="162">
        <f t="shared" si="5"/>
        <v>0</v>
      </c>
      <c r="C103" s="163"/>
      <c r="D103" s="163"/>
      <c r="E103" s="163"/>
      <c r="F103" s="175"/>
    </row>
    <row r="104" spans="1:6" s="2" customFormat="1" ht="15.75" customHeight="1">
      <c r="A104" s="47" t="s">
        <v>26</v>
      </c>
      <c r="B104" s="162">
        <f t="shared" si="5"/>
        <v>0.011278</v>
      </c>
      <c r="C104" s="163"/>
      <c r="D104" s="163"/>
      <c r="E104" s="163"/>
      <c r="F104" s="175">
        <v>0.011278</v>
      </c>
    </row>
    <row r="105" spans="1:6" s="2" customFormat="1" ht="15.75" customHeight="1">
      <c r="A105" s="47" t="s">
        <v>27</v>
      </c>
      <c r="B105" s="162">
        <f t="shared" si="5"/>
        <v>0.246361</v>
      </c>
      <c r="C105" s="163">
        <v>0.07795099999999999</v>
      </c>
      <c r="D105" s="163"/>
      <c r="E105" s="163">
        <v>0.16841</v>
      </c>
      <c r="F105" s="175"/>
    </row>
    <row r="106" spans="1:6" s="2" customFormat="1" ht="15.75" customHeight="1">
      <c r="A106" s="47" t="s">
        <v>28</v>
      </c>
      <c r="B106" s="162">
        <f t="shared" si="5"/>
        <v>0</v>
      </c>
      <c r="C106" s="163"/>
      <c r="D106" s="163"/>
      <c r="E106" s="163"/>
      <c r="F106" s="175"/>
    </row>
    <row r="107" spans="1:6" s="2" customFormat="1" ht="15.75" customHeight="1">
      <c r="A107" s="46" t="s">
        <v>0</v>
      </c>
      <c r="B107" s="164">
        <f t="shared" si="5"/>
        <v>3.7429360000000003</v>
      </c>
      <c r="C107" s="165">
        <v>0.6886789999999999</v>
      </c>
      <c r="D107" s="166"/>
      <c r="E107" s="153">
        <v>2.011316</v>
      </c>
      <c r="F107" s="154">
        <v>1.0429410000000001</v>
      </c>
    </row>
    <row r="108" spans="1:6" s="6" customFormat="1" ht="15.75" customHeight="1">
      <c r="A108" s="46" t="s">
        <v>13</v>
      </c>
      <c r="B108" s="164">
        <f t="shared" si="5"/>
        <v>0.02308</v>
      </c>
      <c r="C108" s="165">
        <f>C109</f>
        <v>0</v>
      </c>
      <c r="D108" s="166">
        <f>D109</f>
        <v>0</v>
      </c>
      <c r="E108" s="166">
        <f>E109</f>
        <v>0.021724</v>
      </c>
      <c r="F108" s="176">
        <f>F109</f>
        <v>0.001356</v>
      </c>
    </row>
    <row r="109" spans="1:6" s="2" customFormat="1" ht="15.75" customHeight="1">
      <c r="A109" s="47" t="s">
        <v>14</v>
      </c>
      <c r="B109" s="162">
        <f t="shared" si="5"/>
        <v>0.02308</v>
      </c>
      <c r="C109" s="163"/>
      <c r="D109" s="167"/>
      <c r="E109" s="167">
        <v>0.021724</v>
      </c>
      <c r="F109" s="174">
        <v>0.001356</v>
      </c>
    </row>
    <row r="110" spans="1:6" s="3" customFormat="1" ht="15.75" customHeight="1" thickBot="1">
      <c r="A110" s="48" t="s">
        <v>15</v>
      </c>
      <c r="B110" s="168">
        <f t="shared" si="5"/>
        <v>0.032</v>
      </c>
      <c r="C110" s="169"/>
      <c r="D110" s="170"/>
      <c r="E110" s="170">
        <v>0.03</v>
      </c>
      <c r="F110" s="177">
        <v>0.002</v>
      </c>
    </row>
    <row r="111" spans="1:6" s="70" customFormat="1" ht="15.75" customHeight="1" thickBot="1">
      <c r="A111" s="85" t="s">
        <v>30</v>
      </c>
      <c r="B111" s="171">
        <f t="shared" si="5"/>
        <v>2.2459819999999997</v>
      </c>
      <c r="C111" s="172">
        <f>C112+C120+C121</f>
        <v>1.065767</v>
      </c>
      <c r="D111" s="172">
        <f>D112+D120+D121</f>
        <v>0</v>
      </c>
      <c r="E111" s="172">
        <f>E112+E120+E121</f>
        <v>0.670391</v>
      </c>
      <c r="F111" s="173">
        <f>F112+F120+F121</f>
        <v>0.509824</v>
      </c>
    </row>
    <row r="112" spans="1:6" s="2" customFormat="1" ht="15.75" customHeight="1">
      <c r="A112" s="46" t="s">
        <v>11</v>
      </c>
      <c r="B112" s="144">
        <f>SUM(C112:F112)</f>
        <v>0.452382</v>
      </c>
      <c r="C112" s="145">
        <f>C113+C114+C115+C116+C117+C118+C119</f>
        <v>0.002506</v>
      </c>
      <c r="D112" s="145">
        <f>D113+D114+D115+D116+D117+D118+D119</f>
        <v>0</v>
      </c>
      <c r="E112" s="145">
        <f>E113+E114+E115+E116+E117+E118+E119</f>
        <v>0</v>
      </c>
      <c r="F112" s="146">
        <f>F113+F114+F115+F116+F117+F118+F119</f>
        <v>0.449876</v>
      </c>
    </row>
    <row r="113" spans="1:6" s="2" customFormat="1" ht="15.75" customHeight="1">
      <c r="A113" s="47" t="s">
        <v>4</v>
      </c>
      <c r="B113" s="162">
        <f aca="true" t="shared" si="6" ref="B113:B120">SUM(C113:F113)</f>
        <v>0.447847</v>
      </c>
      <c r="C113" s="163"/>
      <c r="D113" s="167"/>
      <c r="E113" s="167"/>
      <c r="F113" s="174">
        <v>0.447847</v>
      </c>
    </row>
    <row r="114" spans="1:6" s="2" customFormat="1" ht="15.75" customHeight="1">
      <c r="A114" s="47" t="s">
        <v>19</v>
      </c>
      <c r="B114" s="162">
        <f t="shared" si="6"/>
        <v>0.002029</v>
      </c>
      <c r="C114" s="163"/>
      <c r="D114" s="167"/>
      <c r="E114" s="167"/>
      <c r="F114" s="174">
        <v>0.002029</v>
      </c>
    </row>
    <row r="115" spans="1:6" s="2" customFormat="1" ht="15.75" customHeight="1">
      <c r="A115" s="47" t="s">
        <v>5</v>
      </c>
      <c r="B115" s="162">
        <f t="shared" si="6"/>
        <v>0</v>
      </c>
      <c r="C115" s="163"/>
      <c r="D115" s="167"/>
      <c r="E115" s="167"/>
      <c r="F115" s="174"/>
    </row>
    <row r="116" spans="1:6" s="2" customFormat="1" ht="15.75" customHeight="1">
      <c r="A116" s="47" t="s">
        <v>25</v>
      </c>
      <c r="B116" s="162">
        <f t="shared" si="6"/>
        <v>0</v>
      </c>
      <c r="C116" s="163"/>
      <c r="D116" s="163"/>
      <c r="E116" s="163"/>
      <c r="F116" s="175"/>
    </row>
    <row r="117" spans="1:6" s="2" customFormat="1" ht="15.75" customHeight="1">
      <c r="A117" s="47" t="s">
        <v>26</v>
      </c>
      <c r="B117" s="162">
        <f t="shared" si="6"/>
        <v>0</v>
      </c>
      <c r="C117" s="163"/>
      <c r="D117" s="163"/>
      <c r="E117" s="163"/>
      <c r="F117" s="175"/>
    </row>
    <row r="118" spans="1:6" s="2" customFormat="1" ht="15.75" customHeight="1">
      <c r="A118" s="47" t="s">
        <v>27</v>
      </c>
      <c r="B118" s="162">
        <f t="shared" si="6"/>
        <v>0</v>
      </c>
      <c r="C118" s="163"/>
      <c r="D118" s="163"/>
      <c r="E118" s="163"/>
      <c r="F118" s="175"/>
    </row>
    <row r="119" spans="1:6" s="2" customFormat="1" ht="15.75" customHeight="1">
      <c r="A119" s="47" t="s">
        <v>28</v>
      </c>
      <c r="B119" s="162">
        <f t="shared" si="6"/>
        <v>0.002506</v>
      </c>
      <c r="C119" s="163">
        <v>0.002506</v>
      </c>
      <c r="D119" s="163"/>
      <c r="E119" s="163"/>
      <c r="F119" s="175"/>
    </row>
    <row r="120" spans="1:6" s="2" customFormat="1" ht="15.75" customHeight="1">
      <c r="A120" s="46" t="s">
        <v>0</v>
      </c>
      <c r="B120" s="164">
        <f t="shared" si="6"/>
        <v>1.7313229999999997</v>
      </c>
      <c r="C120" s="165">
        <v>1.063261</v>
      </c>
      <c r="D120" s="166"/>
      <c r="E120" s="153">
        <f>0.670391-E121</f>
        <v>0.6530349999999999</v>
      </c>
      <c r="F120" s="154">
        <f>0.059948-F121</f>
        <v>0.015026999999999999</v>
      </c>
    </row>
    <row r="121" spans="1:6" s="6" customFormat="1" ht="15.75" customHeight="1">
      <c r="A121" s="46" t="s">
        <v>13</v>
      </c>
      <c r="B121" s="164">
        <f>SUM(C121:F121)</f>
        <v>0.062277</v>
      </c>
      <c r="C121" s="165">
        <f>C122</f>
        <v>0</v>
      </c>
      <c r="D121" s="166">
        <f>D122</f>
        <v>0</v>
      </c>
      <c r="E121" s="166">
        <f>E122</f>
        <v>0.017356</v>
      </c>
      <c r="F121" s="176">
        <f>F122</f>
        <v>0.044921</v>
      </c>
    </row>
    <row r="122" spans="1:6" s="2" customFormat="1" ht="15.75" customHeight="1">
      <c r="A122" s="47" t="s">
        <v>14</v>
      </c>
      <c r="B122" s="162">
        <f>SUM(C122:F122)</f>
        <v>0.062277</v>
      </c>
      <c r="C122" s="163"/>
      <c r="D122" s="167"/>
      <c r="E122" s="167">
        <v>0.017356</v>
      </c>
      <c r="F122" s="174">
        <v>0.044921</v>
      </c>
    </row>
    <row r="123" spans="1:6" s="3" customFormat="1" ht="15.75" customHeight="1" thickBot="1">
      <c r="A123" s="48" t="s">
        <v>15</v>
      </c>
      <c r="B123" s="168">
        <f>SUM(C123:F123)</f>
        <v>0.10300000000000001</v>
      </c>
      <c r="C123" s="169"/>
      <c r="D123" s="170"/>
      <c r="E123" s="170">
        <v>0.038</v>
      </c>
      <c r="F123" s="177">
        <v>0.065</v>
      </c>
    </row>
    <row r="124" spans="1:6" s="70" customFormat="1" ht="15.75" customHeight="1" thickBot="1">
      <c r="A124" s="85" t="s">
        <v>21</v>
      </c>
      <c r="B124" s="171">
        <f>SUM(C124:F124)</f>
        <v>4.2716199999999995</v>
      </c>
      <c r="C124" s="172">
        <f>C125+C133+C134</f>
        <v>2.6760289999999998</v>
      </c>
      <c r="D124" s="172">
        <f>D125+D133+D134</f>
        <v>0</v>
      </c>
      <c r="E124" s="172">
        <f>E125+E133+E134</f>
        <v>0.907636</v>
      </c>
      <c r="F124" s="173">
        <f>F125+F133+F134</f>
        <v>0.687955</v>
      </c>
    </row>
    <row r="125" spans="1:6" s="2" customFormat="1" ht="15.75" customHeight="1">
      <c r="A125" s="46" t="s">
        <v>11</v>
      </c>
      <c r="B125" s="144">
        <f>SUM(C125:F125)</f>
        <v>0.48233600000000004</v>
      </c>
      <c r="C125" s="145">
        <f>C126+C127+C128+C129+C130+C131+C132</f>
        <v>0</v>
      </c>
      <c r="D125" s="145">
        <f>D126+D127+D128+D129+D130+D131+D132</f>
        <v>0</v>
      </c>
      <c r="E125" s="145">
        <f>E126+E127+E128+E129+E130+E131+E132</f>
        <v>0.054814999999999996</v>
      </c>
      <c r="F125" s="146">
        <f>F126+F127+F128+F129+F130+F131+F132</f>
        <v>0.42752100000000004</v>
      </c>
    </row>
    <row r="126" spans="1:6" s="2" customFormat="1" ht="15.75" customHeight="1">
      <c r="A126" s="47" t="s">
        <v>4</v>
      </c>
      <c r="B126" s="162">
        <f aca="true" t="shared" si="7" ref="B126:B137">SUM(C126:F126)</f>
        <v>0.172123</v>
      </c>
      <c r="C126" s="163"/>
      <c r="D126" s="167"/>
      <c r="E126" s="167">
        <v>0.048864</v>
      </c>
      <c r="F126" s="174">
        <v>0.123259</v>
      </c>
    </row>
    <row r="127" spans="1:6" s="2" customFormat="1" ht="15.75" customHeight="1">
      <c r="A127" s="47" t="s">
        <v>19</v>
      </c>
      <c r="B127" s="162">
        <f t="shared" si="7"/>
        <v>0.011529999999999999</v>
      </c>
      <c r="C127" s="163"/>
      <c r="D127" s="167"/>
      <c r="E127" s="167">
        <v>0.00158</v>
      </c>
      <c r="F127" s="174">
        <v>0.009949999999999999</v>
      </c>
    </row>
    <row r="128" spans="1:6" s="2" customFormat="1" ht="15.75" customHeight="1">
      <c r="A128" s="47" t="s">
        <v>5</v>
      </c>
      <c r="B128" s="162">
        <f t="shared" si="7"/>
        <v>0.29824</v>
      </c>
      <c r="C128" s="163"/>
      <c r="D128" s="167"/>
      <c r="E128" s="167">
        <v>0.003928</v>
      </c>
      <c r="F128" s="174">
        <v>0.294312</v>
      </c>
    </row>
    <row r="129" spans="1:6" s="2" customFormat="1" ht="15.75" customHeight="1">
      <c r="A129" s="47" t="s">
        <v>25</v>
      </c>
      <c r="B129" s="162">
        <f t="shared" si="7"/>
        <v>0</v>
      </c>
      <c r="C129" s="163"/>
      <c r="D129" s="163"/>
      <c r="E129" s="163"/>
      <c r="F129" s="175"/>
    </row>
    <row r="130" spans="1:6" s="2" customFormat="1" ht="15.75" customHeight="1">
      <c r="A130" s="47" t="s">
        <v>26</v>
      </c>
      <c r="B130" s="162">
        <f t="shared" si="7"/>
        <v>0.00017999999999999998</v>
      </c>
      <c r="C130" s="163"/>
      <c r="D130" s="163"/>
      <c r="E130" s="163">
        <v>0.00017999999999999998</v>
      </c>
      <c r="F130" s="175"/>
    </row>
    <row r="131" spans="1:6" s="2" customFormat="1" ht="15.75" customHeight="1">
      <c r="A131" s="47" t="s">
        <v>27</v>
      </c>
      <c r="B131" s="162">
        <f t="shared" si="7"/>
        <v>0</v>
      </c>
      <c r="C131" s="163"/>
      <c r="D131" s="163"/>
      <c r="E131" s="163"/>
      <c r="F131" s="175"/>
    </row>
    <row r="132" spans="1:6" s="2" customFormat="1" ht="15.75" customHeight="1">
      <c r="A132" s="47" t="s">
        <v>28</v>
      </c>
      <c r="B132" s="162">
        <f t="shared" si="7"/>
        <v>0.000263</v>
      </c>
      <c r="C132" s="163"/>
      <c r="D132" s="163"/>
      <c r="E132" s="163">
        <v>0.000263</v>
      </c>
      <c r="F132" s="175"/>
    </row>
    <row r="133" spans="1:6" s="2" customFormat="1" ht="15.75" customHeight="1">
      <c r="A133" s="46" t="s">
        <v>0</v>
      </c>
      <c r="B133" s="164">
        <f t="shared" si="7"/>
        <v>3.369773</v>
      </c>
      <c r="C133" s="165">
        <v>2.40761</v>
      </c>
      <c r="D133" s="166"/>
      <c r="E133" s="153">
        <v>0.782212</v>
      </c>
      <c r="F133" s="154">
        <v>0.179951</v>
      </c>
    </row>
    <row r="134" spans="1:6" s="6" customFormat="1" ht="15.75" customHeight="1">
      <c r="A134" s="46" t="s">
        <v>13</v>
      </c>
      <c r="B134" s="164">
        <f t="shared" si="7"/>
        <v>0.41951099999999997</v>
      </c>
      <c r="C134" s="165">
        <f>C135</f>
        <v>0.26841899999999996</v>
      </c>
      <c r="D134" s="166">
        <f>D135</f>
        <v>0</v>
      </c>
      <c r="E134" s="166">
        <f>E135</f>
        <v>0.07060899999999999</v>
      </c>
      <c r="F134" s="176">
        <f>F135</f>
        <v>0.080483</v>
      </c>
    </row>
    <row r="135" spans="1:6" s="2" customFormat="1" ht="15.75" customHeight="1">
      <c r="A135" s="47" t="s">
        <v>14</v>
      </c>
      <c r="B135" s="162">
        <f t="shared" si="7"/>
        <v>0.41951099999999997</v>
      </c>
      <c r="C135" s="163">
        <v>0.26841899999999996</v>
      </c>
      <c r="D135" s="167"/>
      <c r="E135" s="163">
        <v>0.07060899999999999</v>
      </c>
      <c r="F135" s="174">
        <v>0.080483</v>
      </c>
    </row>
    <row r="136" spans="1:6" s="3" customFormat="1" ht="15.75" customHeight="1" thickBot="1">
      <c r="A136" s="48" t="s">
        <v>15</v>
      </c>
      <c r="B136" s="168">
        <f t="shared" si="7"/>
        <v>0.605</v>
      </c>
      <c r="C136" s="169">
        <v>0.384</v>
      </c>
      <c r="D136" s="170"/>
      <c r="E136" s="169">
        <v>0.103</v>
      </c>
      <c r="F136" s="177">
        <v>0.118</v>
      </c>
    </row>
    <row r="137" spans="1:6" s="70" customFormat="1" ht="15.75" customHeight="1" thickBot="1">
      <c r="A137" s="85" t="s">
        <v>22</v>
      </c>
      <c r="B137" s="171">
        <f t="shared" si="7"/>
        <v>2.50473</v>
      </c>
      <c r="C137" s="172">
        <f>C138+C146+C147</f>
        <v>1.66008</v>
      </c>
      <c r="D137" s="172">
        <f>D138+D146+D147</f>
        <v>0</v>
      </c>
      <c r="E137" s="172">
        <f>E138+E146+E147</f>
        <v>0.39775900000000003</v>
      </c>
      <c r="F137" s="173">
        <f>F138+F146</f>
        <v>0.44689100000000004</v>
      </c>
    </row>
    <row r="138" spans="1:6" s="2" customFormat="1" ht="15.75" customHeight="1">
      <c r="A138" s="46" t="s">
        <v>11</v>
      </c>
      <c r="B138" s="144">
        <f>SUM(C138:F138)</f>
        <v>0.31575400000000003</v>
      </c>
      <c r="C138" s="145">
        <f>C139+C140+C141+C142+C143+C144+C145</f>
        <v>0</v>
      </c>
      <c r="D138" s="145">
        <f>D139+D140+D141+D142+D143+D144+D145</f>
        <v>0</v>
      </c>
      <c r="E138" s="145">
        <f>E139+E140+E141+E142+E143+E144+E145</f>
        <v>0.014566</v>
      </c>
      <c r="F138" s="146">
        <f>F139+F140+F141+F142+F143+F144+F145</f>
        <v>0.301188</v>
      </c>
    </row>
    <row r="139" spans="1:6" s="2" customFormat="1" ht="15.75" customHeight="1">
      <c r="A139" s="47" t="s">
        <v>4</v>
      </c>
      <c r="B139" s="162">
        <f aca="true" t="shared" si="8" ref="B139:B149">SUM(C139:F139)</f>
        <v>0.260954</v>
      </c>
      <c r="C139" s="163"/>
      <c r="D139" s="163"/>
      <c r="E139" s="163">
        <v>0.014566</v>
      </c>
      <c r="F139" s="175">
        <v>0.246388</v>
      </c>
    </row>
    <row r="140" spans="1:6" s="2" customFormat="1" ht="15.75" customHeight="1">
      <c r="A140" s="47" t="s">
        <v>19</v>
      </c>
      <c r="B140" s="162">
        <f t="shared" si="8"/>
        <v>0</v>
      </c>
      <c r="C140" s="163"/>
      <c r="D140" s="163"/>
      <c r="E140" s="163"/>
      <c r="F140" s="175"/>
    </row>
    <row r="141" spans="1:6" s="2" customFormat="1" ht="15.75" customHeight="1">
      <c r="A141" s="47" t="s">
        <v>5</v>
      </c>
      <c r="B141" s="162">
        <f t="shared" si="8"/>
        <v>0.054799999999999995</v>
      </c>
      <c r="C141" s="163"/>
      <c r="D141" s="163"/>
      <c r="E141" s="163"/>
      <c r="F141" s="175">
        <v>0.054799999999999995</v>
      </c>
    </row>
    <row r="142" spans="1:6" s="2" customFormat="1" ht="15.75" customHeight="1">
      <c r="A142" s="47" t="s">
        <v>25</v>
      </c>
      <c r="B142" s="162">
        <f t="shared" si="8"/>
        <v>0</v>
      </c>
      <c r="C142" s="163"/>
      <c r="D142" s="163"/>
      <c r="E142" s="163"/>
      <c r="F142" s="175"/>
    </row>
    <row r="143" spans="1:6" s="2" customFormat="1" ht="15.75" customHeight="1">
      <c r="A143" s="47" t="s">
        <v>26</v>
      </c>
      <c r="B143" s="162">
        <f t="shared" si="8"/>
        <v>0</v>
      </c>
      <c r="C143" s="163"/>
      <c r="D143" s="163"/>
      <c r="E143" s="163"/>
      <c r="F143" s="175"/>
    </row>
    <row r="144" spans="1:6" s="2" customFormat="1" ht="15.75" customHeight="1">
      <c r="A144" s="47" t="s">
        <v>27</v>
      </c>
      <c r="B144" s="162">
        <f t="shared" si="8"/>
        <v>0</v>
      </c>
      <c r="C144" s="163"/>
      <c r="D144" s="163"/>
      <c r="E144" s="163"/>
      <c r="F144" s="175"/>
    </row>
    <row r="145" spans="1:6" s="2" customFormat="1" ht="15.75" customHeight="1">
      <c r="A145" s="47" t="s">
        <v>28</v>
      </c>
      <c r="B145" s="162">
        <f t="shared" si="8"/>
        <v>0</v>
      </c>
      <c r="C145" s="163"/>
      <c r="D145" s="163"/>
      <c r="E145" s="163"/>
      <c r="F145" s="175"/>
    </row>
    <row r="146" spans="1:6" s="2" customFormat="1" ht="15.75" customHeight="1">
      <c r="A146" s="46" t="s">
        <v>0</v>
      </c>
      <c r="B146" s="150">
        <f t="shared" si="8"/>
        <v>0.523925</v>
      </c>
      <c r="C146" s="151"/>
      <c r="D146" s="151"/>
      <c r="E146" s="151">
        <v>0.378222</v>
      </c>
      <c r="F146" s="152">
        <v>0.145703</v>
      </c>
    </row>
    <row r="147" spans="1:6" s="101" customFormat="1" ht="15.75" customHeight="1">
      <c r="A147" s="46" t="s">
        <v>42</v>
      </c>
      <c r="B147" s="164">
        <f t="shared" si="8"/>
        <v>1.665051</v>
      </c>
      <c r="C147" s="165">
        <f>C148</f>
        <v>1.66008</v>
      </c>
      <c r="D147" s="166">
        <f>D148</f>
        <v>0</v>
      </c>
      <c r="E147" s="166">
        <f>E148</f>
        <v>0.004971</v>
      </c>
      <c r="F147" s="176">
        <f>F148</f>
        <v>0</v>
      </c>
    </row>
    <row r="148" spans="1:6" s="81" customFormat="1" ht="15.75" customHeight="1">
      <c r="A148" s="47" t="s">
        <v>14</v>
      </c>
      <c r="B148" s="162">
        <f t="shared" si="8"/>
        <v>1.665051</v>
      </c>
      <c r="C148" s="163">
        <v>1.66008</v>
      </c>
      <c r="D148" s="167"/>
      <c r="E148" s="167">
        <v>0.004971</v>
      </c>
      <c r="F148" s="174"/>
    </row>
    <row r="149" spans="1:6" s="102" customFormat="1" ht="15.75" customHeight="1" thickBot="1">
      <c r="A149" s="48" t="s">
        <v>15</v>
      </c>
      <c r="B149" s="168">
        <f t="shared" si="8"/>
        <v>3.15</v>
      </c>
      <c r="C149" s="169">
        <v>3.143</v>
      </c>
      <c r="D149" s="170"/>
      <c r="E149" s="170">
        <v>0.007</v>
      </c>
      <c r="F149" s="177"/>
    </row>
    <row r="150" spans="1:6" s="70" customFormat="1" ht="15.75" customHeight="1" thickBot="1">
      <c r="A150" s="85" t="s">
        <v>23</v>
      </c>
      <c r="B150" s="171">
        <f>SUM(C150:F150)</f>
        <v>2.2074890000000003</v>
      </c>
      <c r="C150" s="172">
        <f>C151+C159+C160</f>
        <v>0</v>
      </c>
      <c r="D150" s="172">
        <f>D151+D159+D160</f>
        <v>0</v>
      </c>
      <c r="E150" s="172">
        <f>E151+E159+E160</f>
        <v>1.213051</v>
      </c>
      <c r="F150" s="173">
        <f>F151+F159+F160</f>
        <v>0.9944380000000002</v>
      </c>
    </row>
    <row r="151" spans="1:6" s="2" customFormat="1" ht="15.75" customHeight="1">
      <c r="A151" s="46" t="s">
        <v>11</v>
      </c>
      <c r="B151" s="144">
        <f>SUM(C151:F151)</f>
        <v>1.0528210000000002</v>
      </c>
      <c r="C151" s="145">
        <f>C152+C153+C154+C155+C156+C157+C158</f>
        <v>0</v>
      </c>
      <c r="D151" s="145">
        <f>D152+D153+D154+D155+D156+D157+D158</f>
        <v>0</v>
      </c>
      <c r="E151" s="145">
        <f>E152+E153+E154+E155+E156+E157+E158</f>
        <v>0.333979</v>
      </c>
      <c r="F151" s="146">
        <f>F152+F153+F154+F155+F156+F157+F158</f>
        <v>0.7188420000000001</v>
      </c>
    </row>
    <row r="152" spans="1:6" s="2" customFormat="1" ht="15.75" customHeight="1">
      <c r="A152" s="47" t="s">
        <v>4</v>
      </c>
      <c r="B152" s="162">
        <f aca="true" t="shared" si="9" ref="B152:B163">SUM(C152:F152)</f>
        <v>0.613063</v>
      </c>
      <c r="C152" s="163"/>
      <c r="D152" s="167"/>
      <c r="E152" s="167">
        <v>0.176311</v>
      </c>
      <c r="F152" s="174">
        <v>0.43675200000000003</v>
      </c>
    </row>
    <row r="153" spans="1:6" s="2" customFormat="1" ht="15.75" customHeight="1">
      <c r="A153" s="47" t="s">
        <v>19</v>
      </c>
      <c r="B153" s="162">
        <f t="shared" si="9"/>
        <v>0.244846</v>
      </c>
      <c r="C153" s="163"/>
      <c r="D153" s="167"/>
      <c r="E153" s="167">
        <v>0.153919</v>
      </c>
      <c r="F153" s="174">
        <v>0.09092700000000001</v>
      </c>
    </row>
    <row r="154" spans="1:6" s="2" customFormat="1" ht="15.75" customHeight="1">
      <c r="A154" s="47" t="s">
        <v>5</v>
      </c>
      <c r="B154" s="162">
        <f t="shared" si="9"/>
        <v>0.19135600000000003</v>
      </c>
      <c r="C154" s="163"/>
      <c r="D154" s="167"/>
      <c r="E154" s="167">
        <v>0.002502</v>
      </c>
      <c r="F154" s="174">
        <v>0.18885400000000002</v>
      </c>
    </row>
    <row r="155" spans="1:6" s="2" customFormat="1" ht="15.75" customHeight="1">
      <c r="A155" s="47" t="s">
        <v>25</v>
      </c>
      <c r="B155" s="162">
        <f t="shared" si="9"/>
        <v>0</v>
      </c>
      <c r="C155" s="163"/>
      <c r="D155" s="163"/>
      <c r="E155" s="163"/>
      <c r="F155" s="175"/>
    </row>
    <row r="156" spans="1:6" s="2" customFormat="1" ht="15.75" customHeight="1">
      <c r="A156" s="47" t="s">
        <v>26</v>
      </c>
      <c r="B156" s="162">
        <f t="shared" si="9"/>
        <v>0.0022559999999999998</v>
      </c>
      <c r="C156" s="163"/>
      <c r="D156" s="163"/>
      <c r="E156" s="163"/>
      <c r="F156" s="175">
        <v>0.0022559999999999998</v>
      </c>
    </row>
    <row r="157" spans="1:6" s="2" customFormat="1" ht="15.75" customHeight="1">
      <c r="A157" s="47" t="s">
        <v>27</v>
      </c>
      <c r="B157" s="162">
        <f t="shared" si="9"/>
        <v>0</v>
      </c>
      <c r="C157" s="163"/>
      <c r="D157" s="163"/>
      <c r="E157" s="163"/>
      <c r="F157" s="175"/>
    </row>
    <row r="158" spans="1:6" s="2" customFormat="1" ht="15.75" customHeight="1">
      <c r="A158" s="47" t="s">
        <v>28</v>
      </c>
      <c r="B158" s="162">
        <f t="shared" si="9"/>
        <v>0.0013000000000000002</v>
      </c>
      <c r="C158" s="163"/>
      <c r="D158" s="163"/>
      <c r="E158" s="163">
        <v>0.001247</v>
      </c>
      <c r="F158" s="175">
        <v>5.3E-05</v>
      </c>
    </row>
    <row r="159" spans="1:6" s="2" customFormat="1" ht="15.75" customHeight="1">
      <c r="A159" s="46" t="s">
        <v>0</v>
      </c>
      <c r="B159" s="164">
        <f t="shared" si="9"/>
        <v>1.06484</v>
      </c>
      <c r="C159" s="165"/>
      <c r="D159" s="166"/>
      <c r="E159" s="153">
        <v>0.8025639999999999</v>
      </c>
      <c r="F159" s="154">
        <v>0.262276</v>
      </c>
    </row>
    <row r="160" spans="1:6" s="6" customFormat="1" ht="15.75" customHeight="1">
      <c r="A160" s="46" t="s">
        <v>13</v>
      </c>
      <c r="B160" s="164">
        <f t="shared" si="9"/>
        <v>0.08982799999999999</v>
      </c>
      <c r="C160" s="165">
        <f>C161</f>
        <v>0</v>
      </c>
      <c r="D160" s="166">
        <f>D161</f>
        <v>0</v>
      </c>
      <c r="E160" s="166">
        <f>E161</f>
        <v>0.07650799999999999</v>
      </c>
      <c r="F160" s="176">
        <f>F161</f>
        <v>0.01332</v>
      </c>
    </row>
    <row r="161" spans="1:6" s="2" customFormat="1" ht="15.75" customHeight="1">
      <c r="A161" s="47" t="s">
        <v>14</v>
      </c>
      <c r="B161" s="162">
        <f t="shared" si="9"/>
        <v>0.08982799999999999</v>
      </c>
      <c r="C161" s="163"/>
      <c r="D161" s="167"/>
      <c r="E161" s="167">
        <v>0.07650799999999999</v>
      </c>
      <c r="F161" s="174">
        <v>0.01332</v>
      </c>
    </row>
    <row r="162" spans="1:6" s="3" customFormat="1" ht="15.75" customHeight="1" thickBot="1">
      <c r="A162" s="48" t="s">
        <v>15</v>
      </c>
      <c r="B162" s="168">
        <f t="shared" si="9"/>
        <v>0.124</v>
      </c>
      <c r="C162" s="169"/>
      <c r="D162" s="170"/>
      <c r="E162" s="170">
        <v>0.103</v>
      </c>
      <c r="F162" s="177">
        <v>0.021</v>
      </c>
    </row>
    <row r="163" spans="1:6" s="70" customFormat="1" ht="15.75" customHeight="1" thickBot="1">
      <c r="A163" s="85" t="s">
        <v>24</v>
      </c>
      <c r="B163" s="171">
        <f t="shared" si="9"/>
        <v>2.737699</v>
      </c>
      <c r="C163" s="172">
        <f>C164+C172+C173</f>
        <v>0</v>
      </c>
      <c r="D163" s="172">
        <f>D164+D172+D173</f>
        <v>0</v>
      </c>
      <c r="E163" s="172">
        <f>E164+E172+E173</f>
        <v>1.480668</v>
      </c>
      <c r="F163" s="173">
        <f>F164+F172+F173</f>
        <v>1.2570310000000002</v>
      </c>
    </row>
    <row r="164" spans="1:6" s="2" customFormat="1" ht="15.75" customHeight="1">
      <c r="A164" s="46" t="s">
        <v>11</v>
      </c>
      <c r="B164" s="144">
        <f>SUM(C164:F164)</f>
        <v>1.6389280000000002</v>
      </c>
      <c r="C164" s="145">
        <f>C165+C166+C167+C168+C169+C170+C171</f>
        <v>0</v>
      </c>
      <c r="D164" s="145">
        <f>D165+D166+D167+D168+D169+D170+D171</f>
        <v>0</v>
      </c>
      <c r="E164" s="145">
        <f>E165+E166+E167+E168+E169+E170+E171</f>
        <v>0.626368</v>
      </c>
      <c r="F164" s="146">
        <f>F165+F166+F167+F168+F169+F170+F171</f>
        <v>1.0125600000000001</v>
      </c>
    </row>
    <row r="165" spans="1:6" s="4" customFormat="1" ht="15.75" customHeight="1">
      <c r="A165" s="46" t="s">
        <v>4</v>
      </c>
      <c r="B165" s="162">
        <f>SUM(C165:F165)</f>
        <v>1.142012</v>
      </c>
      <c r="C165" s="163"/>
      <c r="D165" s="167"/>
      <c r="E165" s="167">
        <v>0.370533</v>
      </c>
      <c r="F165" s="174">
        <v>0.771479</v>
      </c>
    </row>
    <row r="166" spans="1:6" s="4" customFormat="1" ht="15.75" customHeight="1">
      <c r="A166" s="46" t="s">
        <v>19</v>
      </c>
      <c r="B166" s="162">
        <f>SUM(C166:F166)</f>
        <v>0.434937</v>
      </c>
      <c r="C166" s="163"/>
      <c r="D166" s="167"/>
      <c r="E166" s="167">
        <v>0.230051</v>
      </c>
      <c r="F166" s="174">
        <v>0.204886</v>
      </c>
    </row>
    <row r="167" spans="1:6" s="4" customFormat="1" ht="15.75" customHeight="1">
      <c r="A167" s="46" t="s">
        <v>5</v>
      </c>
      <c r="B167" s="162">
        <f>SUM(C167:F167)</f>
        <v>0.047222</v>
      </c>
      <c r="C167" s="163"/>
      <c r="D167" s="167"/>
      <c r="E167" s="167">
        <v>0.011162</v>
      </c>
      <c r="F167" s="174">
        <v>0.03606</v>
      </c>
    </row>
    <row r="168" spans="1:6" s="2" customFormat="1" ht="15.75" customHeight="1">
      <c r="A168" s="47" t="s">
        <v>25</v>
      </c>
      <c r="B168" s="162">
        <f>SUM(C168:F168)</f>
        <v>0</v>
      </c>
      <c r="C168" s="163"/>
      <c r="D168" s="163"/>
      <c r="E168" s="163"/>
      <c r="F168" s="175"/>
    </row>
    <row r="169" spans="1:6" s="2" customFormat="1" ht="15.75" customHeight="1">
      <c r="A169" s="47" t="s">
        <v>26</v>
      </c>
      <c r="B169" s="162">
        <f>SUM(C169:F169)</f>
        <v>0.01385</v>
      </c>
      <c r="C169" s="163"/>
      <c r="D169" s="163"/>
      <c r="E169" s="163">
        <v>0.01385</v>
      </c>
      <c r="F169" s="175"/>
    </row>
    <row r="170" spans="1:6" s="2" customFormat="1" ht="15.75" customHeight="1">
      <c r="A170" s="47" t="s">
        <v>27</v>
      </c>
      <c r="B170" s="162">
        <f>SUM(C170:F170)</f>
        <v>0</v>
      </c>
      <c r="C170" s="163"/>
      <c r="D170" s="163"/>
      <c r="E170" s="163"/>
      <c r="F170" s="175"/>
    </row>
    <row r="171" spans="1:6" s="2" customFormat="1" ht="15.75" customHeight="1">
      <c r="A171" s="47" t="s">
        <v>28</v>
      </c>
      <c r="B171" s="162">
        <f>SUM(C171:F171)</f>
        <v>0.000907</v>
      </c>
      <c r="C171" s="163"/>
      <c r="D171" s="163"/>
      <c r="E171" s="163">
        <v>0.000772</v>
      </c>
      <c r="F171" s="175">
        <v>0.000135</v>
      </c>
    </row>
    <row r="172" spans="1:6" s="2" customFormat="1" ht="15.75" customHeight="1">
      <c r="A172" s="46" t="s">
        <v>0</v>
      </c>
      <c r="B172" s="164">
        <f>SUM(C172:F172)</f>
        <v>1.011269</v>
      </c>
      <c r="C172" s="165"/>
      <c r="D172" s="166"/>
      <c r="E172" s="153">
        <v>0.851011</v>
      </c>
      <c r="F172" s="154">
        <v>0.160258</v>
      </c>
    </row>
    <row r="173" spans="1:6" s="6" customFormat="1" ht="15.75" customHeight="1">
      <c r="A173" s="46" t="s">
        <v>13</v>
      </c>
      <c r="B173" s="164">
        <f>SUM(C173:F173)</f>
        <v>0.087502</v>
      </c>
      <c r="C173" s="165">
        <f>C174</f>
        <v>0</v>
      </c>
      <c r="D173" s="166">
        <f>D174</f>
        <v>0</v>
      </c>
      <c r="E173" s="166">
        <f>E174</f>
        <v>0.0032890000000000003</v>
      </c>
      <c r="F173" s="176">
        <f>F174</f>
        <v>0.084213</v>
      </c>
    </row>
    <row r="174" spans="1:6" s="2" customFormat="1" ht="15.75" customHeight="1">
      <c r="A174" s="47" t="s">
        <v>14</v>
      </c>
      <c r="B174" s="162">
        <f>SUM(C174:F174)</f>
        <v>0.087502</v>
      </c>
      <c r="C174" s="163"/>
      <c r="D174" s="167"/>
      <c r="E174" s="167">
        <v>0.0032890000000000003</v>
      </c>
      <c r="F174" s="174">
        <v>0.084213</v>
      </c>
    </row>
    <row r="175" spans="1:6" s="3" customFormat="1" ht="15.75" customHeight="1" thickBot="1">
      <c r="A175" s="48" t="s">
        <v>15</v>
      </c>
      <c r="B175" s="168">
        <f>SUM(C175:F175)</f>
        <v>0.158</v>
      </c>
      <c r="C175" s="169"/>
      <c r="D175" s="170"/>
      <c r="E175" s="170">
        <v>0.005</v>
      </c>
      <c r="F175" s="177">
        <v>0.153</v>
      </c>
    </row>
    <row r="176" spans="1:6" s="70" customFormat="1" ht="15.75" customHeight="1" thickBot="1">
      <c r="A176" s="85" t="s">
        <v>39</v>
      </c>
      <c r="B176" s="141">
        <f>SUM(C176:F176)</f>
        <v>6.432086</v>
      </c>
      <c r="C176" s="142">
        <f>C177+C185+C186</f>
        <v>0</v>
      </c>
      <c r="D176" s="142">
        <f>D177+D185+D186</f>
        <v>0</v>
      </c>
      <c r="E176" s="142">
        <f>E177+E185+E186</f>
        <v>1.309533</v>
      </c>
      <c r="F176" s="143">
        <f>F177+F185+F186</f>
        <v>5.122553</v>
      </c>
    </row>
    <row r="177" spans="1:6" s="2" customFormat="1" ht="15.75" customHeight="1">
      <c r="A177" s="46" t="s">
        <v>11</v>
      </c>
      <c r="B177" s="144">
        <f>SUM(C177:F177)</f>
        <v>4.0272429999999995</v>
      </c>
      <c r="C177" s="145"/>
      <c r="D177" s="145"/>
      <c r="E177" s="145">
        <f>E178+E179+E180+E181+E182+E183+E184</f>
        <v>0.040166</v>
      </c>
      <c r="F177" s="146">
        <f>F178+F179+F180+F181+F182+F183+F184</f>
        <v>3.9870769999999998</v>
      </c>
    </row>
    <row r="178" spans="1:6" s="2" customFormat="1" ht="15.75" customHeight="1">
      <c r="A178" s="47" t="s">
        <v>4</v>
      </c>
      <c r="B178" s="147">
        <f>SUM(C178:F178)</f>
        <v>0.363656</v>
      </c>
      <c r="C178" s="178"/>
      <c r="D178" s="155"/>
      <c r="E178" s="155">
        <v>0.0046</v>
      </c>
      <c r="F178" s="156">
        <v>0.359056</v>
      </c>
    </row>
    <row r="179" spans="1:6" s="2" customFormat="1" ht="15.75" customHeight="1">
      <c r="A179" s="47" t="s">
        <v>19</v>
      </c>
      <c r="B179" s="147">
        <f>SUM(C179:F179)</f>
        <v>0</v>
      </c>
      <c r="C179" s="155"/>
      <c r="D179" s="155"/>
      <c r="E179" s="155"/>
      <c r="F179" s="156"/>
    </row>
    <row r="180" spans="1:6" s="2" customFormat="1" ht="15.75" customHeight="1">
      <c r="A180" s="47" t="s">
        <v>5</v>
      </c>
      <c r="B180" s="147">
        <f>SUM(C180:F180)</f>
        <v>3.651402</v>
      </c>
      <c r="C180" s="155"/>
      <c r="D180" s="155"/>
      <c r="E180" s="155">
        <v>0.026399</v>
      </c>
      <c r="F180" s="156">
        <v>3.625003</v>
      </c>
    </row>
    <row r="181" spans="1:6" s="2" customFormat="1" ht="15.75" customHeight="1">
      <c r="A181" s="47" t="s">
        <v>25</v>
      </c>
      <c r="B181" s="147">
        <f aca="true" t="shared" si="10" ref="B181:B189">SUM(C181:F181)</f>
        <v>0</v>
      </c>
      <c r="C181" s="148"/>
      <c r="D181" s="148"/>
      <c r="E181" s="148"/>
      <c r="F181" s="149"/>
    </row>
    <row r="182" spans="1:6" s="2" customFormat="1" ht="15.75" customHeight="1">
      <c r="A182" s="47" t="s">
        <v>26</v>
      </c>
      <c r="B182" s="147">
        <f t="shared" si="10"/>
        <v>0.012185</v>
      </c>
      <c r="C182" s="179"/>
      <c r="D182" s="179"/>
      <c r="E182" s="148">
        <v>0.009167</v>
      </c>
      <c r="F182" s="149">
        <v>0.003018</v>
      </c>
    </row>
    <row r="183" spans="1:6" s="2" customFormat="1" ht="15.75" customHeight="1">
      <c r="A183" s="47" t="s">
        <v>27</v>
      </c>
      <c r="B183" s="147">
        <f t="shared" si="10"/>
        <v>0</v>
      </c>
      <c r="C183" s="148"/>
      <c r="D183" s="148"/>
      <c r="E183" s="148"/>
      <c r="F183" s="149"/>
    </row>
    <row r="184" spans="1:6" s="2" customFormat="1" ht="15.75" customHeight="1">
      <c r="A184" s="47" t="s">
        <v>28</v>
      </c>
      <c r="B184" s="147">
        <f t="shared" si="10"/>
        <v>0</v>
      </c>
      <c r="C184" s="148"/>
      <c r="D184" s="148"/>
      <c r="E184" s="148"/>
      <c r="F184" s="149"/>
    </row>
    <row r="185" spans="1:6" s="2" customFormat="1" ht="15.75" customHeight="1">
      <c r="A185" s="46" t="s">
        <v>0</v>
      </c>
      <c r="B185" s="150">
        <f t="shared" si="10"/>
        <v>2.217792</v>
      </c>
      <c r="C185" s="153"/>
      <c r="D185" s="153"/>
      <c r="E185" s="153">
        <v>1.187469</v>
      </c>
      <c r="F185" s="154">
        <v>1.030323</v>
      </c>
    </row>
    <row r="186" spans="1:6" s="6" customFormat="1" ht="15.75" customHeight="1">
      <c r="A186" s="55" t="s">
        <v>13</v>
      </c>
      <c r="B186" s="150">
        <f t="shared" si="10"/>
        <v>0.18705100000000002</v>
      </c>
      <c r="C186" s="153"/>
      <c r="D186" s="153"/>
      <c r="E186" s="153">
        <f>E187</f>
        <v>0.081898</v>
      </c>
      <c r="F186" s="154">
        <f>F187</f>
        <v>0.10515300000000001</v>
      </c>
    </row>
    <row r="187" spans="1:6" s="2" customFormat="1" ht="15.75" customHeight="1">
      <c r="A187" s="47" t="s">
        <v>14</v>
      </c>
      <c r="B187" s="147">
        <f t="shared" si="10"/>
        <v>0.18705100000000002</v>
      </c>
      <c r="C187" s="155"/>
      <c r="D187" s="155"/>
      <c r="E187" s="155">
        <v>0.081898</v>
      </c>
      <c r="F187" s="156">
        <v>0.10515300000000001</v>
      </c>
    </row>
    <row r="188" spans="1:6" s="3" customFormat="1" ht="15.75" customHeight="1" thickBot="1">
      <c r="A188" s="48" t="s">
        <v>15</v>
      </c>
      <c r="B188" s="159">
        <f t="shared" si="10"/>
        <v>0.328</v>
      </c>
      <c r="C188" s="160"/>
      <c r="D188" s="160"/>
      <c r="E188" s="160">
        <v>0.138</v>
      </c>
      <c r="F188" s="161">
        <v>0.19</v>
      </c>
    </row>
    <row r="189" spans="1:6" s="70" customFormat="1" ht="15.75" customHeight="1" thickBot="1">
      <c r="A189" s="85" t="s">
        <v>33</v>
      </c>
      <c r="B189" s="180">
        <f t="shared" si="10"/>
        <v>0.57622</v>
      </c>
      <c r="C189" s="181">
        <f>C190+C198+C199</f>
        <v>0</v>
      </c>
      <c r="D189" s="181">
        <f>D190+D198+D199</f>
        <v>0</v>
      </c>
      <c r="E189" s="181">
        <f>E190+E198+E199</f>
        <v>0.54685</v>
      </c>
      <c r="F189" s="182">
        <f>F190+F198+F199</f>
        <v>0.029369999999999997</v>
      </c>
    </row>
    <row r="190" spans="1:6" s="2" customFormat="1" ht="15.75" customHeight="1">
      <c r="A190" s="46" t="s">
        <v>11</v>
      </c>
      <c r="B190" s="144">
        <f aca="true" t="shared" si="11" ref="B190:B198">SUM(C190:F190)</f>
        <v>0.029474999999999998</v>
      </c>
      <c r="C190" s="145">
        <f>C191+C192+C193+C194+C195+C196+C197</f>
        <v>0</v>
      </c>
      <c r="D190" s="145">
        <f>D191+D192+D193+D194+D195+D196+D197</f>
        <v>0</v>
      </c>
      <c r="E190" s="145">
        <f>E191+E192+E193+E194+E195+E196+E197</f>
        <v>0.00013000000000000002</v>
      </c>
      <c r="F190" s="146">
        <f>F191+F192+F193+F194+F195+F196+F197</f>
        <v>0.029344999999999996</v>
      </c>
    </row>
    <row r="191" spans="1:6" s="2" customFormat="1" ht="15.75" customHeight="1">
      <c r="A191" s="47" t="s">
        <v>4</v>
      </c>
      <c r="B191" s="162">
        <f t="shared" si="11"/>
        <v>0.023344999999999998</v>
      </c>
      <c r="C191" s="163"/>
      <c r="D191" s="167"/>
      <c r="E191" s="167"/>
      <c r="F191" s="174">
        <v>0.023344999999999998</v>
      </c>
    </row>
    <row r="192" spans="1:6" s="2" customFormat="1" ht="15.75" customHeight="1">
      <c r="A192" s="47" t="s">
        <v>19</v>
      </c>
      <c r="B192" s="162">
        <f t="shared" si="11"/>
        <v>0</v>
      </c>
      <c r="C192" s="163"/>
      <c r="D192" s="167"/>
      <c r="E192" s="167"/>
      <c r="F192" s="174"/>
    </row>
    <row r="193" spans="1:6" s="2" customFormat="1" ht="15.75" customHeight="1">
      <c r="A193" s="47" t="s">
        <v>5</v>
      </c>
      <c r="B193" s="162">
        <f t="shared" si="11"/>
        <v>0.00013000000000000002</v>
      </c>
      <c r="C193" s="163"/>
      <c r="D193" s="167"/>
      <c r="E193" s="167">
        <v>0.00013000000000000002</v>
      </c>
      <c r="F193" s="174"/>
    </row>
    <row r="194" spans="1:6" s="2" customFormat="1" ht="15.75" customHeight="1">
      <c r="A194" s="47" t="s">
        <v>25</v>
      </c>
      <c r="B194" s="162">
        <f t="shared" si="11"/>
        <v>0</v>
      </c>
      <c r="C194" s="163"/>
      <c r="D194" s="163"/>
      <c r="E194" s="163"/>
      <c r="F194" s="175"/>
    </row>
    <row r="195" spans="1:6" s="2" customFormat="1" ht="15.75" customHeight="1">
      <c r="A195" s="47" t="s">
        <v>26</v>
      </c>
      <c r="B195" s="162">
        <f t="shared" si="11"/>
        <v>0</v>
      </c>
      <c r="C195" s="163"/>
      <c r="D195" s="163"/>
      <c r="E195" s="163"/>
      <c r="F195" s="175"/>
    </row>
    <row r="196" spans="1:6" s="2" customFormat="1" ht="15.75" customHeight="1">
      <c r="A196" s="47" t="s">
        <v>27</v>
      </c>
      <c r="B196" s="162">
        <f t="shared" si="11"/>
        <v>0</v>
      </c>
      <c r="C196" s="163"/>
      <c r="D196" s="163"/>
      <c r="E196" s="163"/>
      <c r="F196" s="175"/>
    </row>
    <row r="197" spans="1:6" s="2" customFormat="1" ht="15.75" customHeight="1">
      <c r="A197" s="47" t="s">
        <v>28</v>
      </c>
      <c r="B197" s="162">
        <f t="shared" si="11"/>
        <v>0.006</v>
      </c>
      <c r="C197" s="163"/>
      <c r="D197" s="163"/>
      <c r="E197" s="163"/>
      <c r="F197" s="175">
        <v>0.006</v>
      </c>
    </row>
    <row r="198" spans="1:6" s="2" customFormat="1" ht="15.75" customHeight="1">
      <c r="A198" s="56" t="s">
        <v>0</v>
      </c>
      <c r="B198" s="183">
        <f t="shared" si="11"/>
        <v>0.48201299999999997</v>
      </c>
      <c r="C198" s="151"/>
      <c r="D198" s="153"/>
      <c r="E198" s="153">
        <v>0.48198799999999997</v>
      </c>
      <c r="F198" s="154">
        <v>2.5E-05</v>
      </c>
    </row>
    <row r="199" spans="1:6" s="6" customFormat="1" ht="15.75" customHeight="1">
      <c r="A199" s="55" t="s">
        <v>13</v>
      </c>
      <c r="B199" s="150">
        <f>SUM(C199:F199)</f>
        <v>0.064732</v>
      </c>
      <c r="C199" s="151">
        <f>C200</f>
        <v>0</v>
      </c>
      <c r="D199" s="153">
        <f>D200</f>
        <v>0</v>
      </c>
      <c r="E199" s="153">
        <f>E200</f>
        <v>0.064732</v>
      </c>
      <c r="F199" s="154">
        <f>F200</f>
        <v>0</v>
      </c>
    </row>
    <row r="200" spans="1:6" s="2" customFormat="1" ht="15.75" customHeight="1">
      <c r="A200" s="47" t="s">
        <v>14</v>
      </c>
      <c r="B200" s="162">
        <f>SUM(C200:F200)</f>
        <v>0.064732</v>
      </c>
      <c r="C200" s="163"/>
      <c r="D200" s="167"/>
      <c r="E200" s="167">
        <v>0.064732</v>
      </c>
      <c r="F200" s="174"/>
    </row>
    <row r="201" spans="1:6" s="3" customFormat="1" ht="15.75" customHeight="1" thickBot="1">
      <c r="A201" s="48" t="s">
        <v>15</v>
      </c>
      <c r="B201" s="168">
        <f>SUM(C201:F201)</f>
        <v>0.142</v>
      </c>
      <c r="C201" s="169"/>
      <c r="D201" s="170"/>
      <c r="E201" s="170">
        <v>0.142</v>
      </c>
      <c r="F201" s="177"/>
    </row>
    <row r="202" spans="1:6" s="2" customFormat="1" ht="15.75" customHeight="1">
      <c r="A202" s="58"/>
      <c r="B202" s="59"/>
      <c r="C202" s="59"/>
      <c r="D202" s="60"/>
      <c r="E202" s="60"/>
      <c r="F202" s="60"/>
    </row>
  </sheetData>
  <sheetProtection/>
  <mergeCells count="3">
    <mergeCell ref="A5:A7"/>
    <mergeCell ref="B4:F4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zoomScale="86" zoomScaleNormal="86" zoomScalePageLayoutView="0" workbookViewId="0" topLeftCell="A1">
      <selection activeCell="K19" sqref="K19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63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64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118.457404</v>
      </c>
      <c r="C8" s="15">
        <v>49.09103</v>
      </c>
      <c r="D8" s="16">
        <v>0.628562</v>
      </c>
      <c r="E8" s="16">
        <v>28.849134999999993</v>
      </c>
      <c r="F8" s="67">
        <v>39.888677</v>
      </c>
    </row>
    <row r="9" spans="1:8" s="2" customFormat="1" ht="21.75" customHeight="1" thickBot="1">
      <c r="A9" s="104" t="s">
        <v>40</v>
      </c>
      <c r="B9" s="105">
        <v>63.60003499999999</v>
      </c>
      <c r="C9" s="106">
        <v>19.702295999999997</v>
      </c>
      <c r="D9" s="106">
        <v>0.45460399999999995</v>
      </c>
      <c r="E9" s="106">
        <v>17.844049</v>
      </c>
      <c r="F9" s="107">
        <v>25.599086</v>
      </c>
      <c r="G9" s="98"/>
      <c r="H9" s="98"/>
    </row>
    <row r="10" spans="1:6" s="81" customFormat="1" ht="21.75" customHeight="1">
      <c r="A10" s="186" t="s">
        <v>11</v>
      </c>
      <c r="B10" s="19">
        <v>18.519823</v>
      </c>
      <c r="C10" s="20">
        <v>0.022883999999999998</v>
      </c>
      <c r="D10" s="20">
        <v>0.00093</v>
      </c>
      <c r="E10" s="20">
        <v>0.6523629999999999</v>
      </c>
      <c r="F10" s="75">
        <v>17.843646</v>
      </c>
    </row>
    <row r="11" spans="1:6" s="6" customFormat="1" ht="15.75" customHeight="1">
      <c r="A11" s="187" t="s">
        <v>4</v>
      </c>
      <c r="B11" s="22">
        <v>5.003976</v>
      </c>
      <c r="C11" s="23">
        <v>0.00434</v>
      </c>
      <c r="D11" s="23">
        <v>0</v>
      </c>
      <c r="E11" s="23">
        <v>0.20101600000000003</v>
      </c>
      <c r="F11" s="24">
        <v>4.79862</v>
      </c>
    </row>
    <row r="12" spans="1:6" s="2" customFormat="1" ht="15.75" customHeight="1">
      <c r="A12" s="187" t="s">
        <v>12</v>
      </c>
      <c r="B12" s="22">
        <v>0.07194400000000001</v>
      </c>
      <c r="C12" s="23">
        <v>0</v>
      </c>
      <c r="D12" s="23">
        <v>0</v>
      </c>
      <c r="E12" s="23">
        <v>0.01652</v>
      </c>
      <c r="F12" s="24">
        <v>0.055424</v>
      </c>
    </row>
    <row r="13" spans="1:6" s="2" customFormat="1" ht="15.75" customHeight="1">
      <c r="A13" s="187" t="s">
        <v>5</v>
      </c>
      <c r="B13" s="22">
        <v>13.248770000000002</v>
      </c>
      <c r="C13" s="23">
        <v>0.013302</v>
      </c>
      <c r="D13" s="23">
        <v>0.00093</v>
      </c>
      <c r="E13" s="23">
        <v>0.301436</v>
      </c>
      <c r="F13" s="24">
        <v>12.933102000000002</v>
      </c>
    </row>
    <row r="14" spans="1:6" s="2" customFormat="1" ht="15.75" customHeight="1">
      <c r="A14" s="187" t="s">
        <v>25</v>
      </c>
      <c r="B14" s="22">
        <v>0.001142</v>
      </c>
      <c r="C14" s="23"/>
      <c r="D14" s="23"/>
      <c r="E14" s="23">
        <v>0.001142</v>
      </c>
      <c r="F14" s="24"/>
    </row>
    <row r="15" spans="1:6" s="2" customFormat="1" ht="15.75" customHeight="1">
      <c r="A15" s="187" t="s">
        <v>26</v>
      </c>
      <c r="B15" s="22">
        <v>0.176065</v>
      </c>
      <c r="C15" s="23"/>
      <c r="D15" s="23"/>
      <c r="E15" s="23">
        <v>0.128185</v>
      </c>
      <c r="F15" s="24">
        <v>0.047880000000000006</v>
      </c>
    </row>
    <row r="16" spans="1:6" s="2" customFormat="1" ht="15.75" customHeight="1">
      <c r="A16" s="187" t="s">
        <v>27</v>
      </c>
      <c r="B16" s="22">
        <v>0.00788</v>
      </c>
      <c r="C16" s="23">
        <v>0</v>
      </c>
      <c r="D16" s="23">
        <v>0</v>
      </c>
      <c r="E16" s="23">
        <v>0</v>
      </c>
      <c r="F16" s="24">
        <v>0.00788</v>
      </c>
    </row>
    <row r="17" spans="1:6" s="2" customFormat="1" ht="15.75" customHeight="1">
      <c r="A17" s="187" t="s">
        <v>28</v>
      </c>
      <c r="B17" s="22">
        <v>0.010046</v>
      </c>
      <c r="C17" s="23">
        <v>0.005242</v>
      </c>
      <c r="D17" s="23">
        <v>0</v>
      </c>
      <c r="E17" s="23">
        <v>0.004064</v>
      </c>
      <c r="F17" s="24">
        <v>0.00074</v>
      </c>
    </row>
    <row r="18" spans="1:6" s="2" customFormat="1" ht="15.75" customHeight="1">
      <c r="A18" s="186" t="s">
        <v>0</v>
      </c>
      <c r="B18" s="25">
        <v>30.175725</v>
      </c>
      <c r="C18" s="26">
        <v>12.135748</v>
      </c>
      <c r="D18" s="27">
        <v>0.45266199999999995</v>
      </c>
      <c r="E18" s="44">
        <v>10.647927</v>
      </c>
      <c r="F18" s="28">
        <v>6.939388</v>
      </c>
    </row>
    <row r="19" spans="1:6" s="101" customFormat="1" ht="15.75" customHeight="1">
      <c r="A19" s="186" t="s">
        <v>13</v>
      </c>
      <c r="B19" s="25">
        <v>13.643577999999998</v>
      </c>
      <c r="C19" s="26">
        <v>6.282755</v>
      </c>
      <c r="D19" s="26">
        <v>0.001012</v>
      </c>
      <c r="E19" s="26">
        <v>6.543759</v>
      </c>
      <c r="F19" s="29">
        <v>0.816052</v>
      </c>
    </row>
    <row r="20" spans="1:6" s="101" customFormat="1" ht="16.5" customHeight="1">
      <c r="A20" s="187" t="s">
        <v>14</v>
      </c>
      <c r="B20" s="22">
        <v>13.643577999999998</v>
      </c>
      <c r="C20" s="23">
        <v>6.282755</v>
      </c>
      <c r="D20" s="30">
        <v>0.001012</v>
      </c>
      <c r="E20" s="30">
        <v>6.543759</v>
      </c>
      <c r="F20" s="31">
        <v>0.816052</v>
      </c>
    </row>
    <row r="21" spans="1:6" s="81" customFormat="1" ht="15.75" customHeight="1">
      <c r="A21" s="203" t="s">
        <v>15</v>
      </c>
      <c r="B21" s="33">
        <v>20.016000000000002</v>
      </c>
      <c r="C21" s="34">
        <v>7.562</v>
      </c>
      <c r="D21" s="35">
        <v>0.002</v>
      </c>
      <c r="E21" s="35">
        <v>11.004000000000001</v>
      </c>
      <c r="F21" s="36">
        <v>1.448</v>
      </c>
    </row>
    <row r="22" spans="1:6" s="102" customFormat="1" ht="15.75" customHeight="1">
      <c r="A22" s="186" t="s">
        <v>16</v>
      </c>
      <c r="B22" s="25">
        <v>1.260909</v>
      </c>
      <c r="C22" s="26">
        <v>1.260909</v>
      </c>
      <c r="D22" s="27">
        <v>0</v>
      </c>
      <c r="E22" s="27">
        <v>0</v>
      </c>
      <c r="F22" s="37">
        <v>0</v>
      </c>
    </row>
    <row r="23" spans="1:6" s="101" customFormat="1" ht="15.75" customHeight="1">
      <c r="A23" s="187" t="s">
        <v>14</v>
      </c>
      <c r="B23" s="22">
        <v>1.260909</v>
      </c>
      <c r="C23" s="23">
        <v>1.260909</v>
      </c>
      <c r="D23" s="30"/>
      <c r="E23" s="30"/>
      <c r="F23" s="38"/>
    </row>
    <row r="24" spans="1:6" s="2" customFormat="1" ht="15.75" customHeight="1" thickBot="1">
      <c r="A24" s="190" t="s">
        <v>15</v>
      </c>
      <c r="B24" s="40">
        <v>2.591</v>
      </c>
      <c r="C24" s="41">
        <v>2.591</v>
      </c>
      <c r="D24" s="42"/>
      <c r="E24" s="42"/>
      <c r="F24" s="43"/>
    </row>
    <row r="25" spans="1:6" s="233" customFormat="1" ht="15.75" customHeight="1" thickBot="1">
      <c r="A25" s="85" t="s">
        <v>18</v>
      </c>
      <c r="B25" s="82">
        <v>16.051103</v>
      </c>
      <c r="C25" s="83">
        <v>16.051103</v>
      </c>
      <c r="D25" s="83">
        <v>0</v>
      </c>
      <c r="E25" s="83">
        <v>0</v>
      </c>
      <c r="F25" s="84">
        <v>0</v>
      </c>
    </row>
    <row r="26" spans="1:6" s="81" customFormat="1" ht="15.75" customHeight="1">
      <c r="A26" s="18" t="s">
        <v>11</v>
      </c>
      <c r="B26" s="19">
        <v>0</v>
      </c>
      <c r="C26" s="20">
        <v>0</v>
      </c>
      <c r="D26" s="20">
        <v>0</v>
      </c>
      <c r="E26" s="20">
        <v>0</v>
      </c>
      <c r="F26" s="75">
        <v>0</v>
      </c>
    </row>
    <row r="27" spans="1:6" s="4" customFormat="1" ht="15.75" customHeight="1">
      <c r="A27" s="21" t="s">
        <v>4</v>
      </c>
      <c r="B27" s="22"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v>16.051103</v>
      </c>
      <c r="C35" s="26">
        <v>16.051103</v>
      </c>
      <c r="D35" s="27"/>
      <c r="E35" s="27"/>
      <c r="F35" s="37"/>
    </row>
    <row r="36" spans="1:6" s="6" customFormat="1" ht="15.75" customHeight="1">
      <c r="A36" s="21" t="s">
        <v>14</v>
      </c>
      <c r="B36" s="22">
        <v>16.051103</v>
      </c>
      <c r="C36" s="23">
        <v>16.051103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v>29.476</v>
      </c>
      <c r="C37" s="41">
        <v>29.476</v>
      </c>
      <c r="D37" s="42"/>
      <c r="E37" s="42"/>
      <c r="F37" s="43"/>
    </row>
    <row r="38" spans="1:6" s="205" customFormat="1" ht="20.25" customHeight="1" thickBot="1">
      <c r="A38" s="85" t="s">
        <v>29</v>
      </c>
      <c r="B38" s="82">
        <v>12.800396000000001</v>
      </c>
      <c r="C38" s="83">
        <v>6.006756</v>
      </c>
      <c r="D38" s="83">
        <v>0.173958</v>
      </c>
      <c r="E38" s="83">
        <v>3.295951</v>
      </c>
      <c r="F38" s="84">
        <v>3.323731</v>
      </c>
    </row>
    <row r="39" spans="1:6" s="6" customFormat="1" ht="15.75" customHeight="1">
      <c r="A39" s="18" t="s">
        <v>11</v>
      </c>
      <c r="B39" s="19">
        <v>2.551843</v>
      </c>
      <c r="C39" s="20">
        <v>0</v>
      </c>
      <c r="D39" s="20">
        <v>0</v>
      </c>
      <c r="E39" s="20">
        <v>0.14881100000000003</v>
      </c>
      <c r="F39" s="75">
        <v>2.403032</v>
      </c>
    </row>
    <row r="40" spans="1:6" ht="15">
      <c r="A40" s="47" t="s">
        <v>4</v>
      </c>
      <c r="B40" s="22">
        <v>2.390714</v>
      </c>
      <c r="C40" s="23"/>
      <c r="D40" s="23"/>
      <c r="E40" s="23">
        <v>0.140971</v>
      </c>
      <c r="F40" s="24">
        <v>2.249743</v>
      </c>
    </row>
    <row r="41" spans="1:6" ht="15">
      <c r="A41" s="47" t="s">
        <v>19</v>
      </c>
      <c r="B41" s="22">
        <v>0.101966</v>
      </c>
      <c r="C41" s="23"/>
      <c r="D41" s="30"/>
      <c r="E41" s="30"/>
      <c r="F41" s="38">
        <v>0.101966</v>
      </c>
    </row>
    <row r="42" spans="1:6" ht="15">
      <c r="A42" s="47" t="s">
        <v>5</v>
      </c>
      <c r="B42" s="22">
        <v>0.059163</v>
      </c>
      <c r="C42" s="23"/>
      <c r="D42" s="30"/>
      <c r="E42" s="30">
        <v>0.00784</v>
      </c>
      <c r="F42" s="38">
        <v>0.051323</v>
      </c>
    </row>
    <row r="43" spans="1:6" ht="15">
      <c r="A43" s="47" t="s">
        <v>25</v>
      </c>
      <c r="B43" s="22">
        <v>0</v>
      </c>
      <c r="C43" s="23"/>
      <c r="D43" s="23"/>
      <c r="E43" s="23"/>
      <c r="F43" s="24"/>
    </row>
    <row r="44" spans="1:6" ht="15">
      <c r="A44" s="47" t="s">
        <v>26</v>
      </c>
      <c r="B44" s="22">
        <v>0</v>
      </c>
      <c r="C44" s="23"/>
      <c r="D44" s="23"/>
      <c r="E44" s="23"/>
      <c r="F44" s="24"/>
    </row>
    <row r="45" spans="1:6" ht="15">
      <c r="A45" s="47" t="s">
        <v>27</v>
      </c>
      <c r="B45" s="22">
        <v>0</v>
      </c>
      <c r="C45" s="23"/>
      <c r="D45" s="23"/>
      <c r="E45" s="23"/>
      <c r="F45" s="24"/>
    </row>
    <row r="46" spans="1:6" ht="15">
      <c r="A46" s="47" t="s">
        <v>28</v>
      </c>
      <c r="B46" s="22">
        <v>0</v>
      </c>
      <c r="C46" s="23"/>
      <c r="D46" s="23"/>
      <c r="E46" s="23"/>
      <c r="F46" s="24"/>
    </row>
    <row r="47" spans="1:6" ht="15">
      <c r="A47" s="46" t="s">
        <v>0</v>
      </c>
      <c r="B47" s="25">
        <v>5.059677</v>
      </c>
      <c r="C47" s="26">
        <v>2.168962</v>
      </c>
      <c r="D47" s="27">
        <v>0.173958</v>
      </c>
      <c r="E47" s="44">
        <v>1.831923</v>
      </c>
      <c r="F47" s="28">
        <v>0.884834</v>
      </c>
    </row>
    <row r="48" spans="1:6" s="209" customFormat="1" ht="15">
      <c r="A48" s="125" t="s">
        <v>13</v>
      </c>
      <c r="B48" s="111">
        <v>5.1888760000000005</v>
      </c>
      <c r="C48" s="112">
        <v>3.837794</v>
      </c>
      <c r="D48" s="126">
        <v>0</v>
      </c>
      <c r="E48" s="126">
        <v>1.315217</v>
      </c>
      <c r="F48" s="127">
        <v>0.035865</v>
      </c>
    </row>
    <row r="49" spans="1:6" s="209" customFormat="1" ht="15">
      <c r="A49" s="128" t="s">
        <v>14</v>
      </c>
      <c r="B49" s="114">
        <v>5.1888760000000005</v>
      </c>
      <c r="C49" s="112">
        <v>3.837794</v>
      </c>
      <c r="D49" s="126"/>
      <c r="E49" s="129">
        <v>1.315217</v>
      </c>
      <c r="F49" s="130">
        <v>0.035865</v>
      </c>
    </row>
    <row r="50" spans="1:6" s="209" customFormat="1" ht="15.75" thickBot="1">
      <c r="A50" s="131" t="s">
        <v>15</v>
      </c>
      <c r="B50" s="132">
        <v>7.601</v>
      </c>
      <c r="C50" s="133">
        <v>4.353</v>
      </c>
      <c r="D50" s="134"/>
      <c r="E50" s="134">
        <v>3.189</v>
      </c>
      <c r="F50" s="135">
        <v>0.059</v>
      </c>
    </row>
    <row r="51" spans="1:6" s="205" customFormat="1" ht="7.5" customHeight="1" hidden="1" thickBot="1">
      <c r="A51" s="85" t="s">
        <v>36</v>
      </c>
      <c r="B51" s="82">
        <v>0</v>
      </c>
      <c r="C51" s="83">
        <v>0</v>
      </c>
      <c r="D51" s="83">
        <v>0</v>
      </c>
      <c r="E51" s="83">
        <v>0</v>
      </c>
      <c r="F51" s="84">
        <v>0</v>
      </c>
    </row>
    <row r="52" spans="1:6" s="6" customFormat="1" ht="15.75" customHeight="1" hidden="1" thickBot="1">
      <c r="A52" s="18" t="s">
        <v>11</v>
      </c>
      <c r="B52" s="19">
        <v>0</v>
      </c>
      <c r="C52" s="20">
        <v>0</v>
      </c>
      <c r="D52" s="20">
        <v>0</v>
      </c>
      <c r="E52" s="20">
        <v>0</v>
      </c>
      <c r="F52" s="75">
        <v>0</v>
      </c>
    </row>
    <row r="53" spans="1:6" ht="15.75" hidden="1" thickBot="1">
      <c r="A53" s="21" t="s">
        <v>4</v>
      </c>
      <c r="B53" s="22">
        <v>0</v>
      </c>
      <c r="C53" s="23"/>
      <c r="D53" s="30"/>
      <c r="E53" s="30"/>
      <c r="F53" s="38"/>
    </row>
    <row r="54" spans="1:6" ht="15.75" hidden="1" thickBot="1">
      <c r="A54" s="21" t="s">
        <v>19</v>
      </c>
      <c r="B54" s="22">
        <v>0</v>
      </c>
      <c r="C54" s="23"/>
      <c r="D54" s="30"/>
      <c r="E54" s="30"/>
      <c r="F54" s="38"/>
    </row>
    <row r="55" spans="1:6" ht="15.75" hidden="1" thickBot="1">
      <c r="A55" s="21" t="s">
        <v>5</v>
      </c>
      <c r="B55" s="22">
        <v>0</v>
      </c>
      <c r="C55" s="23"/>
      <c r="D55" s="30"/>
      <c r="E55" s="30"/>
      <c r="F55" s="38"/>
    </row>
    <row r="56" spans="1:6" ht="15.75" hidden="1" thickBot="1">
      <c r="A56" s="21" t="s">
        <v>25</v>
      </c>
      <c r="B56" s="22">
        <v>0</v>
      </c>
      <c r="C56" s="23"/>
      <c r="D56" s="23"/>
      <c r="E56" s="23"/>
      <c r="F56" s="24"/>
    </row>
    <row r="57" spans="1:6" ht="15.75" hidden="1" thickBot="1">
      <c r="A57" s="21" t="s">
        <v>26</v>
      </c>
      <c r="B57" s="22">
        <v>0</v>
      </c>
      <c r="C57" s="23"/>
      <c r="D57" s="23"/>
      <c r="E57" s="23"/>
      <c r="F57" s="24"/>
    </row>
    <row r="58" spans="1:6" ht="15.75" hidden="1" thickBot="1">
      <c r="A58" s="21" t="s">
        <v>27</v>
      </c>
      <c r="B58" s="22">
        <v>0</v>
      </c>
      <c r="C58" s="23"/>
      <c r="D58" s="23"/>
      <c r="E58" s="23"/>
      <c r="F58" s="24"/>
    </row>
    <row r="59" spans="1:6" ht="15.75" hidden="1" thickBot="1">
      <c r="A59" s="21" t="s">
        <v>28</v>
      </c>
      <c r="B59" s="22">
        <v>0</v>
      </c>
      <c r="C59" s="23"/>
      <c r="D59" s="23"/>
      <c r="E59" s="23"/>
      <c r="F59" s="24"/>
    </row>
    <row r="60" spans="1:6" ht="15.75" hidden="1" thickBot="1">
      <c r="A60" s="18" t="s">
        <v>0</v>
      </c>
      <c r="B60" s="25">
        <v>0</v>
      </c>
      <c r="C60" s="26"/>
      <c r="D60" s="27"/>
      <c r="E60" s="44"/>
      <c r="F60" s="28"/>
    </row>
    <row r="61" spans="1:6" ht="15.75" hidden="1" thickBot="1">
      <c r="A61" s="18" t="s">
        <v>31</v>
      </c>
      <c r="B61" s="25">
        <v>0</v>
      </c>
      <c r="C61" s="26">
        <v>0</v>
      </c>
      <c r="D61" s="27">
        <v>0</v>
      </c>
      <c r="E61" s="27">
        <v>0</v>
      </c>
      <c r="F61" s="37">
        <v>0</v>
      </c>
    </row>
    <row r="62" spans="1:6" ht="15.75" hidden="1" thickBot="1">
      <c r="A62" s="21" t="s">
        <v>14</v>
      </c>
      <c r="B62" s="22">
        <v>0</v>
      </c>
      <c r="C62" s="23"/>
      <c r="D62" s="30"/>
      <c r="E62" s="30"/>
      <c r="F62" s="38"/>
    </row>
    <row r="63" spans="1:6" ht="15.75" hidden="1" thickBot="1">
      <c r="A63" s="45" t="s">
        <v>15</v>
      </c>
      <c r="B63" s="40">
        <v>0</v>
      </c>
      <c r="C63" s="41"/>
      <c r="D63" s="42"/>
      <c r="E63" s="42"/>
      <c r="F63" s="43"/>
    </row>
    <row r="64" spans="1:6" s="205" customFormat="1" ht="15.75" thickBot="1">
      <c r="A64" s="85" t="s">
        <v>38</v>
      </c>
      <c r="B64" s="82">
        <v>2.96529</v>
      </c>
      <c r="C64" s="83">
        <v>2.946706</v>
      </c>
      <c r="D64" s="83">
        <v>0</v>
      </c>
      <c r="E64" s="83">
        <v>0</v>
      </c>
      <c r="F64" s="84">
        <v>0.018584</v>
      </c>
    </row>
    <row r="65" spans="1:6" s="6" customFormat="1" ht="15.75" customHeight="1">
      <c r="A65" s="18" t="s">
        <v>11</v>
      </c>
      <c r="B65" s="19">
        <v>0</v>
      </c>
      <c r="C65" s="20">
        <v>0</v>
      </c>
      <c r="D65" s="20">
        <v>0</v>
      </c>
      <c r="E65" s="20">
        <v>0</v>
      </c>
      <c r="F65" s="75">
        <v>0</v>
      </c>
    </row>
    <row r="66" spans="1:6" ht="15">
      <c r="A66" s="21" t="s">
        <v>4</v>
      </c>
      <c r="B66" s="22">
        <v>0</v>
      </c>
      <c r="C66" s="23"/>
      <c r="D66" s="30"/>
      <c r="E66" s="30"/>
      <c r="F66" s="38"/>
    </row>
    <row r="67" spans="1:6" ht="15">
      <c r="A67" s="21" t="s">
        <v>19</v>
      </c>
      <c r="B67" s="22">
        <v>0</v>
      </c>
      <c r="C67" s="23"/>
      <c r="D67" s="30"/>
      <c r="E67" s="30"/>
      <c r="F67" s="38"/>
    </row>
    <row r="68" spans="1:6" ht="15">
      <c r="A68" s="21" t="s">
        <v>5</v>
      </c>
      <c r="B68" s="22">
        <v>0</v>
      </c>
      <c r="C68" s="23"/>
      <c r="D68" s="30"/>
      <c r="E68" s="30"/>
      <c r="F68" s="38"/>
    </row>
    <row r="69" spans="1:6" ht="15">
      <c r="A69" s="21" t="s">
        <v>25</v>
      </c>
      <c r="B69" s="22">
        <v>0</v>
      </c>
      <c r="C69" s="23"/>
      <c r="D69" s="23"/>
      <c r="E69" s="23"/>
      <c r="F69" s="24"/>
    </row>
    <row r="70" spans="1:6" ht="15">
      <c r="A70" s="21" t="s">
        <v>26</v>
      </c>
      <c r="B70" s="22">
        <v>0</v>
      </c>
      <c r="C70" s="23"/>
      <c r="D70" s="23"/>
      <c r="E70" s="23"/>
      <c r="F70" s="24"/>
    </row>
    <row r="71" spans="1:6" ht="15">
      <c r="A71" s="21" t="s">
        <v>27</v>
      </c>
      <c r="B71" s="22">
        <v>0</v>
      </c>
      <c r="C71" s="23"/>
      <c r="D71" s="23"/>
      <c r="E71" s="23"/>
      <c r="F71" s="24"/>
    </row>
    <row r="72" spans="1:6" ht="15">
      <c r="A72" s="21" t="s">
        <v>28</v>
      </c>
      <c r="B72" s="22">
        <v>0</v>
      </c>
      <c r="C72" s="23"/>
      <c r="D72" s="23"/>
      <c r="E72" s="23"/>
      <c r="F72" s="24"/>
    </row>
    <row r="73" spans="1:6" ht="15">
      <c r="A73" s="18" t="s">
        <v>0</v>
      </c>
      <c r="B73" s="25">
        <v>1.0282479999999998</v>
      </c>
      <c r="C73" s="26">
        <v>1.009664</v>
      </c>
      <c r="D73" s="27"/>
      <c r="E73" s="44"/>
      <c r="F73" s="28">
        <v>0.018584</v>
      </c>
    </row>
    <row r="74" spans="1:6" s="209" customFormat="1" ht="15">
      <c r="A74" s="110" t="s">
        <v>13</v>
      </c>
      <c r="B74" s="111">
        <v>1.937042</v>
      </c>
      <c r="C74" s="112">
        <v>1.937042</v>
      </c>
      <c r="D74" s="126">
        <v>0</v>
      </c>
      <c r="E74" s="126">
        <v>0</v>
      </c>
      <c r="F74" s="127">
        <v>0</v>
      </c>
    </row>
    <row r="75" spans="1:6" s="209" customFormat="1" ht="15">
      <c r="A75" s="113" t="s">
        <v>14</v>
      </c>
      <c r="B75" s="114">
        <v>1.937042</v>
      </c>
      <c r="C75" s="115">
        <v>1.937042</v>
      </c>
      <c r="D75" s="116"/>
      <c r="E75" s="116"/>
      <c r="F75" s="136"/>
    </row>
    <row r="76" spans="1:6" s="209" customFormat="1" ht="15.75" thickBot="1">
      <c r="A76" s="137" t="s">
        <v>15</v>
      </c>
      <c r="B76" s="132">
        <v>1.293</v>
      </c>
      <c r="C76" s="133">
        <v>1.293</v>
      </c>
      <c r="D76" s="134"/>
      <c r="E76" s="134"/>
      <c r="F76" s="135"/>
    </row>
    <row r="77" spans="1:6" s="205" customFormat="1" ht="15.75" thickBot="1">
      <c r="A77" s="85" t="s">
        <v>20</v>
      </c>
      <c r="B77" s="82">
        <v>5.289942</v>
      </c>
      <c r="C77" s="83">
        <v>0.568803</v>
      </c>
      <c r="D77" s="83">
        <v>0</v>
      </c>
      <c r="E77" s="83">
        <v>2.015133</v>
      </c>
      <c r="F77" s="84">
        <v>2.706006</v>
      </c>
    </row>
    <row r="78" spans="1:6" s="6" customFormat="1" ht="15.75" customHeight="1">
      <c r="A78" s="18" t="s">
        <v>11</v>
      </c>
      <c r="B78" s="19">
        <v>2.051665</v>
      </c>
      <c r="C78" s="20">
        <v>0.069753</v>
      </c>
      <c r="D78" s="20">
        <v>0</v>
      </c>
      <c r="E78" s="20">
        <v>0.16095199999999998</v>
      </c>
      <c r="F78" s="75">
        <v>1.82096</v>
      </c>
    </row>
    <row r="79" spans="1:6" ht="15">
      <c r="A79" s="47" t="s">
        <v>4</v>
      </c>
      <c r="B79" s="22">
        <v>1.3148149999999998</v>
      </c>
      <c r="C79" s="23"/>
      <c r="D79" s="30"/>
      <c r="E79" s="30">
        <v>0.019243</v>
      </c>
      <c r="F79" s="38">
        <v>1.295572</v>
      </c>
    </row>
    <row r="80" spans="1:6" ht="15">
      <c r="A80" s="47" t="s">
        <v>19</v>
      </c>
      <c r="B80" s="22">
        <v>0</v>
      </c>
      <c r="C80" s="23"/>
      <c r="D80" s="30"/>
      <c r="E80" s="30"/>
      <c r="F80" s="38"/>
    </row>
    <row r="81" spans="1:6" ht="15">
      <c r="A81" s="47" t="s">
        <v>5</v>
      </c>
      <c r="B81" s="22">
        <v>0.522225</v>
      </c>
      <c r="C81" s="23"/>
      <c r="D81" s="30"/>
      <c r="E81" s="30">
        <v>0.004201</v>
      </c>
      <c r="F81" s="38">
        <v>0.518024</v>
      </c>
    </row>
    <row r="82" spans="1:6" ht="15">
      <c r="A82" s="47" t="s">
        <v>25</v>
      </c>
      <c r="B82" s="22">
        <v>0</v>
      </c>
      <c r="C82" s="23"/>
      <c r="D82" s="23"/>
      <c r="E82" s="23"/>
      <c r="F82" s="24"/>
    </row>
    <row r="83" spans="1:6" ht="15">
      <c r="A83" s="47" t="s">
        <v>26</v>
      </c>
      <c r="B83" s="22">
        <v>0.007364</v>
      </c>
      <c r="C83" s="23"/>
      <c r="D83" s="23"/>
      <c r="E83" s="23"/>
      <c r="F83" s="24">
        <v>0.007364</v>
      </c>
    </row>
    <row r="84" spans="1:6" ht="15">
      <c r="A84" s="47" t="s">
        <v>27</v>
      </c>
      <c r="B84" s="22">
        <v>0.20726099999999997</v>
      </c>
      <c r="C84" s="23">
        <v>0.069753</v>
      </c>
      <c r="D84" s="23"/>
      <c r="E84" s="23">
        <v>0.137508</v>
      </c>
      <c r="F84" s="24"/>
    </row>
    <row r="85" spans="1:6" ht="15">
      <c r="A85" s="47" t="s">
        <v>28</v>
      </c>
      <c r="B85" s="22">
        <v>0</v>
      </c>
      <c r="C85" s="23"/>
      <c r="D85" s="23"/>
      <c r="E85" s="23"/>
      <c r="F85" s="24"/>
    </row>
    <row r="86" spans="1:6" ht="15">
      <c r="A86" s="46" t="s">
        <v>0</v>
      </c>
      <c r="B86" s="25">
        <v>3.165007</v>
      </c>
      <c r="C86" s="26">
        <v>0.49905</v>
      </c>
      <c r="D86" s="27"/>
      <c r="E86" s="44">
        <v>1.824234</v>
      </c>
      <c r="F86" s="28">
        <v>0.841723</v>
      </c>
    </row>
    <row r="87" spans="1:6" s="209" customFormat="1" ht="15">
      <c r="A87" s="125" t="s">
        <v>13</v>
      </c>
      <c r="B87" s="111">
        <v>0.07327</v>
      </c>
      <c r="C87" s="112">
        <v>0</v>
      </c>
      <c r="D87" s="126">
        <v>0</v>
      </c>
      <c r="E87" s="126">
        <v>0.029947</v>
      </c>
      <c r="F87" s="127">
        <v>0.043323</v>
      </c>
    </row>
    <row r="88" spans="1:6" s="209" customFormat="1" ht="15">
      <c r="A88" s="128" t="s">
        <v>14</v>
      </c>
      <c r="B88" s="114">
        <v>0.07327</v>
      </c>
      <c r="C88" s="115"/>
      <c r="D88" s="116"/>
      <c r="E88" s="116">
        <v>0.029947</v>
      </c>
      <c r="F88" s="136">
        <v>0.043323</v>
      </c>
    </row>
    <row r="89" spans="1:6" s="209" customFormat="1" ht="15.75" thickBot="1">
      <c r="A89" s="131" t="s">
        <v>15</v>
      </c>
      <c r="B89" s="132">
        <v>0.11699999999999999</v>
      </c>
      <c r="C89" s="133"/>
      <c r="D89" s="134"/>
      <c r="E89" s="116">
        <v>0.046</v>
      </c>
      <c r="F89" s="135">
        <v>0.071</v>
      </c>
    </row>
    <row r="90" spans="1:6" s="205" customFormat="1" ht="15.75" thickBot="1">
      <c r="A90" s="85" t="s">
        <v>30</v>
      </c>
      <c r="B90" s="82">
        <v>2.372832</v>
      </c>
      <c r="C90" s="83">
        <v>1.2291079999999999</v>
      </c>
      <c r="D90" s="83">
        <v>0</v>
      </c>
      <c r="E90" s="83">
        <v>0.613182</v>
      </c>
      <c r="F90" s="84">
        <v>0.5305420000000001</v>
      </c>
    </row>
    <row r="91" spans="1:6" s="6" customFormat="1" ht="15.75" customHeight="1">
      <c r="A91" s="18" t="s">
        <v>11</v>
      </c>
      <c r="B91" s="19">
        <v>0.46834800000000004</v>
      </c>
      <c r="C91" s="20">
        <v>0.000748</v>
      </c>
      <c r="D91" s="20">
        <v>0</v>
      </c>
      <c r="E91" s="20">
        <v>0</v>
      </c>
      <c r="F91" s="20">
        <v>0.4676</v>
      </c>
    </row>
    <row r="92" spans="1:6" ht="15">
      <c r="A92" s="47" t="s">
        <v>4</v>
      </c>
      <c r="B92" s="22">
        <v>0.463818</v>
      </c>
      <c r="C92" s="23"/>
      <c r="D92" s="30"/>
      <c r="E92" s="30"/>
      <c r="F92" s="38">
        <v>0.463818</v>
      </c>
    </row>
    <row r="93" spans="1:6" ht="15">
      <c r="A93" s="47" t="s">
        <v>19</v>
      </c>
      <c r="B93" s="22">
        <v>0.003782</v>
      </c>
      <c r="C93" s="23"/>
      <c r="D93" s="30"/>
      <c r="E93" s="30"/>
      <c r="F93" s="38">
        <v>0.003782</v>
      </c>
    </row>
    <row r="94" spans="1:6" ht="15">
      <c r="A94" s="47" t="s">
        <v>5</v>
      </c>
      <c r="B94" s="22">
        <v>0</v>
      </c>
      <c r="C94" s="23"/>
      <c r="D94" s="30"/>
      <c r="E94" s="30"/>
      <c r="F94" s="38"/>
    </row>
    <row r="95" spans="1:6" ht="15">
      <c r="A95" s="47" t="s">
        <v>25</v>
      </c>
      <c r="B95" s="22">
        <v>0</v>
      </c>
      <c r="C95" s="23"/>
      <c r="D95" s="23"/>
      <c r="E95" s="23"/>
      <c r="F95" s="24"/>
    </row>
    <row r="96" spans="1:6" ht="15">
      <c r="A96" s="47" t="s">
        <v>26</v>
      </c>
      <c r="B96" s="22">
        <v>0</v>
      </c>
      <c r="C96" s="23"/>
      <c r="D96" s="23"/>
      <c r="E96" s="23"/>
      <c r="F96" s="24"/>
    </row>
    <row r="97" spans="1:6" ht="15">
      <c r="A97" s="47" t="s">
        <v>27</v>
      </c>
      <c r="B97" s="22">
        <v>0</v>
      </c>
      <c r="C97" s="23"/>
      <c r="D97" s="23"/>
      <c r="E97" s="23"/>
      <c r="F97" s="24"/>
    </row>
    <row r="98" spans="1:6" ht="15">
      <c r="A98" s="47" t="s">
        <v>28</v>
      </c>
      <c r="B98" s="22">
        <v>0.000748</v>
      </c>
      <c r="C98" s="23">
        <v>0.000748</v>
      </c>
      <c r="D98" s="23"/>
      <c r="E98" s="23"/>
      <c r="F98" s="24"/>
    </row>
    <row r="99" spans="1:6" ht="15">
      <c r="A99" s="46" t="s">
        <v>0</v>
      </c>
      <c r="B99" s="25">
        <v>1.8474599999999999</v>
      </c>
      <c r="C99" s="26">
        <v>1.22836</v>
      </c>
      <c r="D99" s="27"/>
      <c r="E99" s="44">
        <v>0.602658</v>
      </c>
      <c r="F99" s="28">
        <v>0.016442</v>
      </c>
    </row>
    <row r="100" spans="1:6" ht="15">
      <c r="A100" s="46" t="s">
        <v>13</v>
      </c>
      <c r="B100" s="25">
        <v>0.057024</v>
      </c>
      <c r="C100" s="26">
        <v>0</v>
      </c>
      <c r="D100" s="27">
        <v>0</v>
      </c>
      <c r="E100" s="27">
        <v>0.010524</v>
      </c>
      <c r="F100" s="37">
        <v>0.0465</v>
      </c>
    </row>
    <row r="101" spans="1:6" ht="15">
      <c r="A101" s="47" t="s">
        <v>14</v>
      </c>
      <c r="B101" s="22">
        <v>0.057024</v>
      </c>
      <c r="C101" s="23"/>
      <c r="D101" s="30"/>
      <c r="E101" s="30">
        <v>0.010524</v>
      </c>
      <c r="F101" s="38">
        <v>0.0465</v>
      </c>
    </row>
    <row r="102" spans="1:6" ht="15.75" thickBot="1">
      <c r="A102" s="48" t="s">
        <v>15</v>
      </c>
      <c r="B102" s="40">
        <v>0.08700000000000001</v>
      </c>
      <c r="C102" s="41"/>
      <c r="D102" s="42"/>
      <c r="E102" s="42">
        <v>0.02</v>
      </c>
      <c r="F102" s="43">
        <v>0.067</v>
      </c>
    </row>
    <row r="103" spans="1:6" s="205" customFormat="1" ht="15.75" thickBot="1">
      <c r="A103" s="85" t="s">
        <v>21</v>
      </c>
      <c r="B103" s="82">
        <v>4.08496</v>
      </c>
      <c r="C103" s="83">
        <v>2.586258</v>
      </c>
      <c r="D103" s="83">
        <v>0</v>
      </c>
      <c r="E103" s="83">
        <v>0.839826</v>
      </c>
      <c r="F103" s="84">
        <v>0.658876</v>
      </c>
    </row>
    <row r="104" spans="1:6" s="6" customFormat="1" ht="15.75" customHeight="1">
      <c r="A104" s="18" t="s">
        <v>11</v>
      </c>
      <c r="B104" s="19">
        <v>0.471702</v>
      </c>
      <c r="C104" s="20">
        <v>0</v>
      </c>
      <c r="D104" s="20">
        <v>0</v>
      </c>
      <c r="E104" s="20">
        <v>0.057247</v>
      </c>
      <c r="F104" s="75">
        <v>0.414455</v>
      </c>
    </row>
    <row r="105" spans="1:6" ht="15">
      <c r="A105" s="47" t="s">
        <v>4</v>
      </c>
      <c r="B105" s="22">
        <v>0.16728200000000001</v>
      </c>
      <c r="C105" s="23"/>
      <c r="D105" s="30"/>
      <c r="E105" s="30">
        <v>0.047509</v>
      </c>
      <c r="F105" s="38">
        <v>0.119773</v>
      </c>
    </row>
    <row r="106" spans="1:6" ht="15">
      <c r="A106" s="47" t="s">
        <v>19</v>
      </c>
      <c r="B106" s="22">
        <v>0.01628</v>
      </c>
      <c r="C106" s="23"/>
      <c r="D106" s="30"/>
      <c r="E106" s="30">
        <v>0.0028</v>
      </c>
      <c r="F106" s="38">
        <v>0.01348</v>
      </c>
    </row>
    <row r="107" spans="1:6" ht="15">
      <c r="A107" s="47" t="s">
        <v>5</v>
      </c>
      <c r="B107" s="22">
        <v>0.287508</v>
      </c>
      <c r="C107" s="23"/>
      <c r="D107" s="30"/>
      <c r="E107" s="30">
        <v>0.006306</v>
      </c>
      <c r="F107" s="38">
        <v>0.281202</v>
      </c>
    </row>
    <row r="108" spans="1:6" ht="15">
      <c r="A108" s="47" t="s">
        <v>25</v>
      </c>
      <c r="B108" s="22">
        <v>0</v>
      </c>
      <c r="C108" s="23"/>
      <c r="D108" s="23"/>
      <c r="E108" s="23"/>
      <c r="F108" s="24"/>
    </row>
    <row r="109" spans="1:6" ht="15">
      <c r="A109" s="47" t="s">
        <v>26</v>
      </c>
      <c r="B109" s="22">
        <v>9.2E-05</v>
      </c>
      <c r="C109" s="23"/>
      <c r="D109" s="23"/>
      <c r="E109" s="23">
        <v>9.2E-05</v>
      </c>
      <c r="F109" s="24"/>
    </row>
    <row r="110" spans="1:6" ht="15">
      <c r="A110" s="47" t="s">
        <v>27</v>
      </c>
      <c r="B110" s="22">
        <v>0</v>
      </c>
      <c r="C110" s="23"/>
      <c r="D110" s="23"/>
      <c r="E110" s="23"/>
      <c r="F110" s="24"/>
    </row>
    <row r="111" spans="1:6" ht="15">
      <c r="A111" s="47" t="s">
        <v>28</v>
      </c>
      <c r="B111" s="22">
        <v>0.00054</v>
      </c>
      <c r="C111" s="23"/>
      <c r="D111" s="23"/>
      <c r="E111" s="23">
        <v>0.00054</v>
      </c>
      <c r="F111" s="24"/>
    </row>
    <row r="112" spans="1:6" ht="15">
      <c r="A112" s="46" t="s">
        <v>0</v>
      </c>
      <c r="B112" s="25">
        <v>3.1810899999999998</v>
      </c>
      <c r="C112" s="26">
        <v>2.444371</v>
      </c>
      <c r="D112" s="27"/>
      <c r="E112" s="44">
        <v>0.558526</v>
      </c>
      <c r="F112" s="28">
        <v>0.178193</v>
      </c>
    </row>
    <row r="113" spans="1:6" s="209" customFormat="1" ht="15">
      <c r="A113" s="125" t="s">
        <v>13</v>
      </c>
      <c r="B113" s="111">
        <v>0.43216800000000005</v>
      </c>
      <c r="C113" s="112">
        <v>0.141887</v>
      </c>
      <c r="D113" s="126">
        <v>0</v>
      </c>
      <c r="E113" s="126">
        <v>0.224053</v>
      </c>
      <c r="F113" s="127">
        <v>0.066228</v>
      </c>
    </row>
    <row r="114" spans="1:6" s="209" customFormat="1" ht="15">
      <c r="A114" s="128" t="s">
        <v>14</v>
      </c>
      <c r="B114" s="114">
        <v>0.43216800000000005</v>
      </c>
      <c r="C114" s="115">
        <v>0.141887</v>
      </c>
      <c r="D114" s="116"/>
      <c r="E114" s="115">
        <v>0.224053</v>
      </c>
      <c r="F114" s="136">
        <v>0.066228</v>
      </c>
    </row>
    <row r="115" spans="1:6" s="209" customFormat="1" ht="15.75" thickBot="1">
      <c r="A115" s="131" t="s">
        <v>15</v>
      </c>
      <c r="B115" s="132">
        <v>0.675</v>
      </c>
      <c r="C115" s="133">
        <v>0.225</v>
      </c>
      <c r="D115" s="134"/>
      <c r="E115" s="133">
        <v>0.34</v>
      </c>
      <c r="F115" s="135">
        <v>0.11</v>
      </c>
    </row>
    <row r="116" spans="1:6" s="205" customFormat="1" ht="15.75" thickBot="1">
      <c r="A116" s="85" t="s">
        <v>22</v>
      </c>
      <c r="B116" s="82">
        <v>0.711707</v>
      </c>
      <c r="C116" s="83">
        <v>0</v>
      </c>
      <c r="D116" s="83">
        <v>0</v>
      </c>
      <c r="E116" s="83">
        <v>0.331236</v>
      </c>
      <c r="F116" s="84">
        <v>0.380471</v>
      </c>
    </row>
    <row r="117" spans="1:6" s="6" customFormat="1" ht="15.75" customHeight="1">
      <c r="A117" s="18" t="s">
        <v>11</v>
      </c>
      <c r="B117" s="19">
        <v>0.2721</v>
      </c>
      <c r="C117" s="20">
        <v>0</v>
      </c>
      <c r="D117" s="20">
        <v>0</v>
      </c>
      <c r="E117" s="20">
        <v>0.012815</v>
      </c>
      <c r="F117" s="75">
        <v>0.259285</v>
      </c>
    </row>
    <row r="118" spans="1:6" ht="15">
      <c r="A118" s="21" t="s">
        <v>4</v>
      </c>
      <c r="B118" s="22">
        <v>0.224029</v>
      </c>
      <c r="C118" s="23"/>
      <c r="D118" s="23"/>
      <c r="E118" s="23">
        <v>0.012815</v>
      </c>
      <c r="F118" s="24">
        <v>0.211214</v>
      </c>
    </row>
    <row r="119" spans="1:6" ht="15">
      <c r="A119" s="21" t="s">
        <v>19</v>
      </c>
      <c r="B119" s="22">
        <v>0</v>
      </c>
      <c r="C119" s="23"/>
      <c r="D119" s="23"/>
      <c r="E119" s="23"/>
      <c r="F119" s="24"/>
    </row>
    <row r="120" spans="1:6" ht="15">
      <c r="A120" s="21" t="s">
        <v>5</v>
      </c>
      <c r="B120" s="22">
        <v>0.048071</v>
      </c>
      <c r="C120" s="23"/>
      <c r="D120" s="23"/>
      <c r="E120" s="23"/>
      <c r="F120" s="24">
        <v>0.048071</v>
      </c>
    </row>
    <row r="121" spans="1:6" ht="15">
      <c r="A121" s="21" t="s">
        <v>25</v>
      </c>
      <c r="B121" s="22">
        <v>0</v>
      </c>
      <c r="C121" s="23"/>
      <c r="D121" s="23"/>
      <c r="E121" s="23"/>
      <c r="F121" s="24"/>
    </row>
    <row r="122" spans="1:6" ht="15">
      <c r="A122" s="21" t="s">
        <v>26</v>
      </c>
      <c r="B122" s="22">
        <v>0</v>
      </c>
      <c r="C122" s="23"/>
      <c r="D122" s="23"/>
      <c r="E122" s="23"/>
      <c r="F122" s="24"/>
    </row>
    <row r="123" spans="1:6" ht="15">
      <c r="A123" s="21" t="s">
        <v>27</v>
      </c>
      <c r="B123" s="22">
        <v>0</v>
      </c>
      <c r="C123" s="23"/>
      <c r="D123" s="23"/>
      <c r="E123" s="23"/>
      <c r="F123" s="24"/>
    </row>
    <row r="124" spans="1:6" ht="15">
      <c r="A124" s="21" t="s">
        <v>28</v>
      </c>
      <c r="B124" s="22">
        <v>0</v>
      </c>
      <c r="C124" s="23"/>
      <c r="D124" s="23"/>
      <c r="E124" s="23"/>
      <c r="F124" s="24"/>
    </row>
    <row r="125" spans="1:6" ht="15">
      <c r="A125" s="18" t="s">
        <v>0</v>
      </c>
      <c r="B125" s="49">
        <v>0.314663</v>
      </c>
      <c r="C125" s="50"/>
      <c r="D125" s="50"/>
      <c r="E125" s="50">
        <v>0.193477</v>
      </c>
      <c r="F125" s="51">
        <v>0.121186</v>
      </c>
    </row>
    <row r="126" spans="1:6" s="209" customFormat="1" ht="15">
      <c r="A126" s="110" t="s">
        <v>13</v>
      </c>
      <c r="B126" s="111">
        <v>0.124944</v>
      </c>
      <c r="C126" s="112">
        <v>0</v>
      </c>
      <c r="D126" s="126">
        <v>0</v>
      </c>
      <c r="E126" s="126">
        <v>0.124944</v>
      </c>
      <c r="F126" s="127">
        <v>0</v>
      </c>
    </row>
    <row r="127" spans="1:6" s="209" customFormat="1" ht="15">
      <c r="A127" s="113" t="s">
        <v>14</v>
      </c>
      <c r="B127" s="114">
        <v>0.124944</v>
      </c>
      <c r="C127" s="115"/>
      <c r="D127" s="116"/>
      <c r="E127" s="116">
        <v>0.124944</v>
      </c>
      <c r="F127" s="136"/>
    </row>
    <row r="128" spans="1:6" s="209" customFormat="1" ht="15.75" thickBot="1">
      <c r="A128" s="137" t="s">
        <v>15</v>
      </c>
      <c r="B128" s="132">
        <v>0.176</v>
      </c>
      <c r="C128" s="133"/>
      <c r="D128" s="134"/>
      <c r="E128" s="134">
        <v>0.176</v>
      </c>
      <c r="F128" s="135"/>
    </row>
    <row r="129" spans="1:6" s="205" customFormat="1" ht="15.75" thickBot="1">
      <c r="A129" s="85" t="s">
        <v>23</v>
      </c>
      <c r="B129" s="82">
        <v>2.0557220000000003</v>
      </c>
      <c r="C129" s="83">
        <v>0</v>
      </c>
      <c r="D129" s="83">
        <v>0</v>
      </c>
      <c r="E129" s="83">
        <v>1.153707</v>
      </c>
      <c r="F129" s="84">
        <v>0.902015</v>
      </c>
    </row>
    <row r="130" spans="1:6" s="6" customFormat="1" ht="15.75" customHeight="1">
      <c r="A130" s="18" t="s">
        <v>11</v>
      </c>
      <c r="B130" s="19">
        <v>1.019651</v>
      </c>
      <c r="C130" s="20">
        <v>0</v>
      </c>
      <c r="D130" s="20">
        <v>0</v>
      </c>
      <c r="E130" s="20">
        <v>0.366008</v>
      </c>
      <c r="F130" s="75">
        <v>0.653643</v>
      </c>
    </row>
    <row r="131" spans="1:6" ht="15">
      <c r="A131" s="21" t="s">
        <v>4</v>
      </c>
      <c r="B131" s="22">
        <v>0.605077</v>
      </c>
      <c r="C131" s="23"/>
      <c r="D131" s="30"/>
      <c r="E131" s="30">
        <v>0.179699</v>
      </c>
      <c r="F131" s="38">
        <v>0.425378</v>
      </c>
    </row>
    <row r="132" spans="1:6" ht="15">
      <c r="A132" s="21" t="s">
        <v>19</v>
      </c>
      <c r="B132" s="22">
        <v>0.25936800000000004</v>
      </c>
      <c r="C132" s="23"/>
      <c r="D132" s="30"/>
      <c r="E132" s="30">
        <v>0.183346</v>
      </c>
      <c r="F132" s="38">
        <v>0.076022</v>
      </c>
    </row>
    <row r="133" spans="1:6" ht="15">
      <c r="A133" s="21" t="s">
        <v>5</v>
      </c>
      <c r="B133" s="22">
        <v>0.15215499999999998</v>
      </c>
      <c r="C133" s="23"/>
      <c r="D133" s="30"/>
      <c r="E133" s="30">
        <v>0.001852</v>
      </c>
      <c r="F133" s="38">
        <v>0.150303</v>
      </c>
    </row>
    <row r="134" spans="1:6" ht="15">
      <c r="A134" s="21" t="s">
        <v>25</v>
      </c>
      <c r="B134" s="22">
        <v>0</v>
      </c>
      <c r="C134" s="23"/>
      <c r="D134" s="23"/>
      <c r="E134" s="23"/>
      <c r="F134" s="24"/>
    </row>
    <row r="135" spans="1:6" ht="15">
      <c r="A135" s="21" t="s">
        <v>26</v>
      </c>
      <c r="B135" s="22">
        <v>0.00194</v>
      </c>
      <c r="C135" s="23"/>
      <c r="D135" s="23"/>
      <c r="E135" s="23"/>
      <c r="F135" s="24">
        <v>0.00194</v>
      </c>
    </row>
    <row r="136" spans="1:6" ht="15">
      <c r="A136" s="21" t="s">
        <v>27</v>
      </c>
      <c r="B136" s="22">
        <v>0</v>
      </c>
      <c r="C136" s="23"/>
      <c r="D136" s="23"/>
      <c r="E136" s="23"/>
      <c r="F136" s="24"/>
    </row>
    <row r="137" spans="1:6" ht="15">
      <c r="A137" s="21" t="s">
        <v>28</v>
      </c>
      <c r="B137" s="22">
        <v>0.001111</v>
      </c>
      <c r="C137" s="23"/>
      <c r="D137" s="23"/>
      <c r="E137" s="23">
        <v>0.001111</v>
      </c>
      <c r="F137" s="24">
        <v>0</v>
      </c>
    </row>
    <row r="138" spans="1:6" ht="15">
      <c r="A138" s="18" t="s">
        <v>0</v>
      </c>
      <c r="B138" s="25">
        <v>0.791316</v>
      </c>
      <c r="C138" s="26"/>
      <c r="D138" s="27"/>
      <c r="E138" s="44">
        <v>0.555663</v>
      </c>
      <c r="F138" s="28">
        <v>0.235653</v>
      </c>
    </row>
    <row r="139" spans="1:6" ht="15">
      <c r="A139" s="18" t="s">
        <v>13</v>
      </c>
      <c r="B139" s="25">
        <v>0.244755</v>
      </c>
      <c r="C139" s="26">
        <v>0</v>
      </c>
      <c r="D139" s="27">
        <v>0</v>
      </c>
      <c r="E139" s="27">
        <v>0.232036</v>
      </c>
      <c r="F139" s="37">
        <v>0.012719</v>
      </c>
    </row>
    <row r="140" spans="1:6" ht="15">
      <c r="A140" s="21" t="s">
        <v>14</v>
      </c>
      <c r="B140" s="22">
        <v>0.244755</v>
      </c>
      <c r="C140" s="23"/>
      <c r="D140" s="30"/>
      <c r="E140" s="30">
        <v>0.232036</v>
      </c>
      <c r="F140" s="38">
        <v>0.012719</v>
      </c>
    </row>
    <row r="141" spans="1:6" ht="15.75" thickBot="1">
      <c r="A141" s="45" t="s">
        <v>15</v>
      </c>
      <c r="B141" s="40">
        <v>0.35300000000000004</v>
      </c>
      <c r="C141" s="41"/>
      <c r="D141" s="42"/>
      <c r="E141" s="42">
        <v>0.332</v>
      </c>
      <c r="F141" s="43">
        <v>0.021</v>
      </c>
    </row>
    <row r="142" spans="1:6" s="205" customFormat="1" ht="15.75" thickBot="1">
      <c r="A142" s="85" t="s">
        <v>24</v>
      </c>
      <c r="B142" s="82">
        <v>2.537548</v>
      </c>
      <c r="C142" s="83">
        <v>0</v>
      </c>
      <c r="D142" s="83">
        <v>0</v>
      </c>
      <c r="E142" s="83">
        <v>1.3887029999999998</v>
      </c>
      <c r="F142" s="84">
        <v>1.1488450000000001</v>
      </c>
    </row>
    <row r="143" spans="1:6" s="6" customFormat="1" ht="15.75" customHeight="1">
      <c r="A143" s="18" t="s">
        <v>11</v>
      </c>
      <c r="B143" s="19">
        <v>1.542665</v>
      </c>
      <c r="C143" s="20">
        <v>0</v>
      </c>
      <c r="D143" s="20">
        <v>0</v>
      </c>
      <c r="E143" s="20">
        <v>0.619116</v>
      </c>
      <c r="F143" s="75">
        <v>0.9235490000000001</v>
      </c>
    </row>
    <row r="144" spans="1:6" ht="15">
      <c r="A144" s="21" t="s">
        <v>4</v>
      </c>
      <c r="B144" s="22">
        <v>1.083958</v>
      </c>
      <c r="C144" s="23"/>
      <c r="D144" s="30"/>
      <c r="E144" s="30">
        <v>0.397476</v>
      </c>
      <c r="F144" s="38">
        <v>0.686482</v>
      </c>
    </row>
    <row r="145" spans="1:6" ht="15">
      <c r="A145" s="21" t="s">
        <v>19</v>
      </c>
      <c r="B145" s="22">
        <v>0.41059100000000004</v>
      </c>
      <c r="C145" s="23"/>
      <c r="D145" s="30"/>
      <c r="E145" s="30">
        <v>0.209624</v>
      </c>
      <c r="F145" s="38">
        <v>0.200967</v>
      </c>
    </row>
    <row r="146" spans="1:6" ht="15">
      <c r="A146" s="21" t="s">
        <v>5</v>
      </c>
      <c r="B146" s="22">
        <v>0.041894</v>
      </c>
      <c r="C146" s="23"/>
      <c r="D146" s="30"/>
      <c r="E146" s="30">
        <v>0.006662</v>
      </c>
      <c r="F146" s="38">
        <v>0.035232</v>
      </c>
    </row>
    <row r="147" spans="1:6" ht="15">
      <c r="A147" s="21" t="s">
        <v>25</v>
      </c>
      <c r="B147" s="22">
        <v>0</v>
      </c>
      <c r="C147" s="23"/>
      <c r="D147" s="23"/>
      <c r="E147" s="23"/>
      <c r="F147" s="24"/>
    </row>
    <row r="148" spans="1:6" ht="15">
      <c r="A148" s="21" t="s">
        <v>26</v>
      </c>
      <c r="B148" s="22">
        <v>0.005075</v>
      </c>
      <c r="C148" s="23"/>
      <c r="D148" s="23"/>
      <c r="E148" s="23">
        <v>0.005075</v>
      </c>
      <c r="F148" s="24"/>
    </row>
    <row r="149" spans="1:6" ht="15">
      <c r="A149" s="21" t="s">
        <v>27</v>
      </c>
      <c r="B149" s="22">
        <v>0</v>
      </c>
      <c r="C149" s="23"/>
      <c r="D149" s="23"/>
      <c r="E149" s="23"/>
      <c r="F149" s="24"/>
    </row>
    <row r="150" spans="1:6" ht="15">
      <c r="A150" s="21" t="s">
        <v>28</v>
      </c>
      <c r="B150" s="22">
        <v>0.001147</v>
      </c>
      <c r="C150" s="23"/>
      <c r="D150" s="23"/>
      <c r="E150" s="23">
        <v>0.000279</v>
      </c>
      <c r="F150" s="24">
        <v>0.000868</v>
      </c>
    </row>
    <row r="151" spans="1:6" ht="15">
      <c r="A151" s="18" t="s">
        <v>0</v>
      </c>
      <c r="B151" s="25">
        <v>0.901485</v>
      </c>
      <c r="C151" s="26"/>
      <c r="D151" s="27"/>
      <c r="E151" s="44">
        <v>0.740846</v>
      </c>
      <c r="F151" s="28">
        <v>0.160639</v>
      </c>
    </row>
    <row r="152" spans="1:6" ht="15">
      <c r="A152" s="18" t="s">
        <v>13</v>
      </c>
      <c r="B152" s="25">
        <v>0.09339800000000001</v>
      </c>
      <c r="C152" s="26">
        <v>0</v>
      </c>
      <c r="D152" s="27">
        <v>0</v>
      </c>
      <c r="E152" s="27">
        <v>0.028741</v>
      </c>
      <c r="F152" s="37">
        <v>0.064657</v>
      </c>
    </row>
    <row r="153" spans="1:6" ht="15">
      <c r="A153" s="21" t="s">
        <v>14</v>
      </c>
      <c r="B153" s="22">
        <v>0.09339800000000001</v>
      </c>
      <c r="C153" s="23"/>
      <c r="D153" s="30"/>
      <c r="E153" s="30">
        <v>0.028741</v>
      </c>
      <c r="F153" s="38">
        <v>0.064657</v>
      </c>
    </row>
    <row r="154" spans="1:6" ht="15.75" thickBot="1">
      <c r="A154" s="45" t="s">
        <v>15</v>
      </c>
      <c r="B154" s="40">
        <v>0.16999999999999998</v>
      </c>
      <c r="C154" s="41"/>
      <c r="D154" s="42"/>
      <c r="E154" s="42">
        <v>0.049</v>
      </c>
      <c r="F154" s="43">
        <v>0.121</v>
      </c>
    </row>
    <row r="155" spans="1:6" s="205" customFormat="1" ht="15.75" thickBot="1">
      <c r="A155" s="85" t="s">
        <v>39</v>
      </c>
      <c r="B155" s="82">
        <v>5.531582</v>
      </c>
      <c r="C155" s="83">
        <v>0</v>
      </c>
      <c r="D155" s="83">
        <v>0</v>
      </c>
      <c r="E155" s="83">
        <v>0.9352600000000001</v>
      </c>
      <c r="F155" s="84">
        <v>4.596322</v>
      </c>
    </row>
    <row r="156" spans="1:6" s="6" customFormat="1" ht="15.75" customHeight="1">
      <c r="A156" s="18" t="s">
        <v>11</v>
      </c>
      <c r="B156" s="19">
        <v>3.5727179999999996</v>
      </c>
      <c r="C156" s="20">
        <v>0</v>
      </c>
      <c r="D156" s="20">
        <v>0</v>
      </c>
      <c r="E156" s="20">
        <v>0.006591</v>
      </c>
      <c r="F156" s="75">
        <v>3.566127</v>
      </c>
    </row>
    <row r="157" spans="1:6" ht="15">
      <c r="A157" s="21" t="s">
        <v>4</v>
      </c>
      <c r="B157" s="22">
        <v>0.352848</v>
      </c>
      <c r="C157" s="23"/>
      <c r="D157" s="30"/>
      <c r="E157" s="30">
        <v>0</v>
      </c>
      <c r="F157" s="38">
        <v>0.352848</v>
      </c>
    </row>
    <row r="158" spans="1:6" ht="15">
      <c r="A158" s="21" t="s">
        <v>19</v>
      </c>
      <c r="B158" s="22">
        <v>0</v>
      </c>
      <c r="C158" s="23"/>
      <c r="D158" s="30"/>
      <c r="E158" s="30"/>
      <c r="F158" s="38"/>
    </row>
    <row r="159" spans="1:6" ht="15">
      <c r="A159" s="21" t="s">
        <v>5</v>
      </c>
      <c r="B159" s="22">
        <v>3.213279</v>
      </c>
      <c r="C159" s="23"/>
      <c r="D159" s="30"/>
      <c r="E159" s="30">
        <v>0</v>
      </c>
      <c r="F159" s="38">
        <v>3.213279</v>
      </c>
    </row>
    <row r="160" spans="1:6" ht="15">
      <c r="A160" s="21" t="s">
        <v>25</v>
      </c>
      <c r="B160" s="22">
        <v>0</v>
      </c>
      <c r="C160" s="23"/>
      <c r="D160" s="23"/>
      <c r="E160" s="23"/>
      <c r="F160" s="24"/>
    </row>
    <row r="161" spans="1:6" ht="15">
      <c r="A161" s="21" t="s">
        <v>26</v>
      </c>
      <c r="B161" s="22">
        <v>0.006591</v>
      </c>
      <c r="C161" s="23"/>
      <c r="D161" s="23"/>
      <c r="E161" s="23">
        <v>0.006591</v>
      </c>
      <c r="F161" s="24">
        <v>0</v>
      </c>
    </row>
    <row r="162" spans="1:6" ht="15">
      <c r="A162" s="21" t="s">
        <v>27</v>
      </c>
      <c r="B162" s="22">
        <v>0</v>
      </c>
      <c r="C162" s="23"/>
      <c r="D162" s="23"/>
      <c r="E162" s="23"/>
      <c r="F162" s="24"/>
    </row>
    <row r="163" spans="1:6" ht="15">
      <c r="A163" s="21" t="s">
        <v>28</v>
      </c>
      <c r="B163" s="22">
        <v>0</v>
      </c>
      <c r="C163" s="23"/>
      <c r="D163" s="23"/>
      <c r="E163" s="23"/>
      <c r="F163" s="24"/>
    </row>
    <row r="164" spans="1:6" ht="15">
      <c r="A164" s="18" t="s">
        <v>0</v>
      </c>
      <c r="B164" s="25">
        <v>1.7695</v>
      </c>
      <c r="C164" s="26"/>
      <c r="D164" s="27"/>
      <c r="E164" s="44">
        <v>0.836655</v>
      </c>
      <c r="F164" s="28">
        <v>0.932845</v>
      </c>
    </row>
    <row r="165" spans="1:6" s="209" customFormat="1" ht="15">
      <c r="A165" s="230" t="s">
        <v>13</v>
      </c>
      <c r="B165" s="139">
        <v>0.189364</v>
      </c>
      <c r="C165" s="140">
        <v>0</v>
      </c>
      <c r="D165" s="129">
        <v>0</v>
      </c>
      <c r="E165" s="129">
        <v>0.092014</v>
      </c>
      <c r="F165" s="130">
        <v>0.09735</v>
      </c>
    </row>
    <row r="166" spans="1:6" s="209" customFormat="1" ht="15">
      <c r="A166" s="113" t="s">
        <v>14</v>
      </c>
      <c r="B166" s="114">
        <v>0.189364</v>
      </c>
      <c r="C166" s="115"/>
      <c r="D166" s="116"/>
      <c r="E166" s="116">
        <v>0.092014</v>
      </c>
      <c r="F166" s="136">
        <v>0.09735</v>
      </c>
    </row>
    <row r="167" spans="1:6" s="209" customFormat="1" ht="15.75" thickBot="1">
      <c r="A167" s="137" t="s">
        <v>15</v>
      </c>
      <c r="B167" s="132">
        <v>0.316</v>
      </c>
      <c r="C167" s="133"/>
      <c r="D167" s="134"/>
      <c r="E167" s="134">
        <v>0.153</v>
      </c>
      <c r="F167" s="135">
        <v>0.163</v>
      </c>
    </row>
    <row r="168" spans="1:6" s="205" customFormat="1" ht="15.75" thickBot="1">
      <c r="A168" s="85" t="s">
        <v>33</v>
      </c>
      <c r="B168" s="82">
        <v>0.456287</v>
      </c>
      <c r="C168" s="83">
        <v>0</v>
      </c>
      <c r="D168" s="83">
        <v>0</v>
      </c>
      <c r="E168" s="83">
        <v>0.43208799999999997</v>
      </c>
      <c r="F168" s="84">
        <v>0.024199000000000002</v>
      </c>
    </row>
    <row r="169" spans="1:6" s="6" customFormat="1" ht="15.75" customHeight="1">
      <c r="A169" s="18" t="s">
        <v>11</v>
      </c>
      <c r="B169" s="19">
        <v>0.024832</v>
      </c>
      <c r="C169" s="20">
        <v>0</v>
      </c>
      <c r="D169" s="20">
        <v>0</v>
      </c>
      <c r="E169" s="20">
        <v>0.000658</v>
      </c>
      <c r="F169" s="75">
        <v>0.024174</v>
      </c>
    </row>
    <row r="170" spans="1:6" ht="15">
      <c r="A170" s="21" t="s">
        <v>4</v>
      </c>
      <c r="B170" s="22">
        <v>0.020174</v>
      </c>
      <c r="C170" s="23"/>
      <c r="D170" s="30"/>
      <c r="E170" s="30"/>
      <c r="F170" s="38">
        <v>0.020174</v>
      </c>
    </row>
    <row r="171" spans="1:6" ht="15">
      <c r="A171" s="21" t="s">
        <v>19</v>
      </c>
      <c r="B171" s="22">
        <v>0</v>
      </c>
      <c r="C171" s="23"/>
      <c r="D171" s="30"/>
      <c r="E171" s="30"/>
      <c r="F171" s="38"/>
    </row>
    <row r="172" spans="1:6" ht="15">
      <c r="A172" s="21" t="s">
        <v>5</v>
      </c>
      <c r="B172" s="22">
        <v>0.000658</v>
      </c>
      <c r="C172" s="23"/>
      <c r="D172" s="30"/>
      <c r="E172" s="30">
        <v>0.000658</v>
      </c>
      <c r="F172" s="38"/>
    </row>
    <row r="173" spans="1:6" ht="15">
      <c r="A173" s="21" t="s">
        <v>25</v>
      </c>
      <c r="B173" s="22">
        <v>0</v>
      </c>
      <c r="C173" s="23"/>
      <c r="D173" s="23"/>
      <c r="E173" s="23"/>
      <c r="F173" s="24"/>
    </row>
    <row r="174" spans="1:6" ht="15">
      <c r="A174" s="21" t="s">
        <v>26</v>
      </c>
      <c r="B174" s="22">
        <v>0</v>
      </c>
      <c r="C174" s="23"/>
      <c r="D174" s="23"/>
      <c r="E174" s="23"/>
      <c r="F174" s="24"/>
    </row>
    <row r="175" spans="1:6" ht="15">
      <c r="A175" s="21" t="s">
        <v>27</v>
      </c>
      <c r="B175" s="22">
        <v>0</v>
      </c>
      <c r="C175" s="23"/>
      <c r="D175" s="23"/>
      <c r="E175" s="23"/>
      <c r="F175" s="24"/>
    </row>
    <row r="176" spans="1:6" ht="15">
      <c r="A176" s="21" t="s">
        <v>28</v>
      </c>
      <c r="B176" s="22">
        <v>0.004</v>
      </c>
      <c r="C176" s="23"/>
      <c r="D176" s="23"/>
      <c r="E176" s="23"/>
      <c r="F176" s="24">
        <v>0.004</v>
      </c>
    </row>
    <row r="177" spans="1:6" ht="15">
      <c r="A177" s="231" t="s">
        <v>0</v>
      </c>
      <c r="B177" s="57">
        <v>0.27569699999999997</v>
      </c>
      <c r="C177" s="50"/>
      <c r="D177" s="44"/>
      <c r="E177" s="44">
        <v>0.275672</v>
      </c>
      <c r="F177" s="28">
        <v>2.5E-05</v>
      </c>
    </row>
    <row r="178" spans="1:6" ht="15">
      <c r="A178" s="232" t="s">
        <v>13</v>
      </c>
      <c r="B178" s="49">
        <v>0.155758</v>
      </c>
      <c r="C178" s="50">
        <v>0</v>
      </c>
      <c r="D178" s="44">
        <v>0</v>
      </c>
      <c r="E178" s="44">
        <v>0.155758</v>
      </c>
      <c r="F178" s="28">
        <v>0</v>
      </c>
    </row>
    <row r="179" spans="1:6" ht="15">
      <c r="A179" s="21" t="s">
        <v>14</v>
      </c>
      <c r="B179" s="22">
        <v>0.155758</v>
      </c>
      <c r="C179" s="23"/>
      <c r="D179" s="30"/>
      <c r="E179" s="30">
        <v>0.155758</v>
      </c>
      <c r="F179" s="38"/>
    </row>
    <row r="180" spans="1:6" ht="15.75" thickBot="1">
      <c r="A180" s="45" t="s">
        <v>15</v>
      </c>
      <c r="B180" s="40">
        <v>0.326</v>
      </c>
      <c r="C180" s="41"/>
      <c r="D180" s="42"/>
      <c r="E180" s="42">
        <v>0.326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86" zoomScaleNormal="86" zoomScalePageLayoutView="0" workbookViewId="0" topLeftCell="A1">
      <selection activeCell="A14" sqref="A14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66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65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22.5" customHeight="1" thickBot="1">
      <c r="A8" s="13" t="s">
        <v>10</v>
      </c>
      <c r="B8" s="14">
        <v>128.547803</v>
      </c>
      <c r="C8" s="15">
        <v>55.550828</v>
      </c>
      <c r="D8" s="16">
        <v>0.861123</v>
      </c>
      <c r="E8" s="16">
        <v>29.13999</v>
      </c>
      <c r="F8" s="67">
        <v>42.995861999999995</v>
      </c>
    </row>
    <row r="9" spans="1:6" s="3" customFormat="1" ht="22.5" customHeight="1" thickBot="1">
      <c r="A9" s="104" t="s">
        <v>40</v>
      </c>
      <c r="B9" s="105">
        <v>68.13207299999999</v>
      </c>
      <c r="C9" s="106">
        <v>20.902838</v>
      </c>
      <c r="D9" s="106">
        <v>0.793277</v>
      </c>
      <c r="E9" s="106">
        <v>18.51321</v>
      </c>
      <c r="F9" s="107">
        <v>27.922748</v>
      </c>
    </row>
    <row r="10" spans="1:6" s="81" customFormat="1" ht="15.75" customHeight="1">
      <c r="A10" s="186" t="s">
        <v>11</v>
      </c>
      <c r="B10" s="19">
        <v>19.937696000000003</v>
      </c>
      <c r="C10" s="20">
        <v>0.030324</v>
      </c>
      <c r="D10" s="20">
        <v>0.00092</v>
      </c>
      <c r="E10" s="20">
        <v>0.736812</v>
      </c>
      <c r="F10" s="75">
        <v>19.16964</v>
      </c>
    </row>
    <row r="11" spans="1:6" s="6" customFormat="1" ht="15.75" customHeight="1">
      <c r="A11" s="187" t="s">
        <v>4</v>
      </c>
      <c r="B11" s="22">
        <v>5.388079</v>
      </c>
      <c r="C11" s="23">
        <v>0.007758</v>
      </c>
      <c r="D11" s="23">
        <v>0</v>
      </c>
      <c r="E11" s="23">
        <v>0.212244</v>
      </c>
      <c r="F11" s="24">
        <v>5.168077</v>
      </c>
    </row>
    <row r="12" spans="1:6" s="2" customFormat="1" ht="15.75" customHeight="1">
      <c r="A12" s="187" t="s">
        <v>12</v>
      </c>
      <c r="B12" s="22">
        <v>0.077921</v>
      </c>
      <c r="C12" s="23">
        <v>0</v>
      </c>
      <c r="D12" s="23">
        <v>0</v>
      </c>
      <c r="E12" s="23">
        <v>0.01596</v>
      </c>
      <c r="F12" s="24">
        <v>0.061961</v>
      </c>
    </row>
    <row r="13" spans="1:6" s="2" customFormat="1" ht="15.75" customHeight="1">
      <c r="A13" s="187" t="s">
        <v>5</v>
      </c>
      <c r="B13" s="22">
        <v>14.229764000000001</v>
      </c>
      <c r="C13" s="23">
        <v>0.015453</v>
      </c>
      <c r="D13" s="23">
        <v>0.00092</v>
      </c>
      <c r="E13" s="23">
        <v>0.347843</v>
      </c>
      <c r="F13" s="24">
        <v>13.865548</v>
      </c>
    </row>
    <row r="14" spans="1:6" s="2" customFormat="1" ht="15.75" customHeight="1">
      <c r="A14" s="187" t="s">
        <v>25</v>
      </c>
      <c r="B14" s="22">
        <v>0.0017</v>
      </c>
      <c r="C14" s="23">
        <v>0</v>
      </c>
      <c r="D14" s="23">
        <v>0</v>
      </c>
      <c r="E14" s="23">
        <v>0.0017</v>
      </c>
      <c r="F14" s="24">
        <v>0</v>
      </c>
    </row>
    <row r="15" spans="1:6" s="2" customFormat="1" ht="15.75" customHeight="1">
      <c r="A15" s="187" t="s">
        <v>26</v>
      </c>
      <c r="B15" s="22">
        <v>0.216932</v>
      </c>
      <c r="C15" s="23">
        <v>0</v>
      </c>
      <c r="D15" s="23">
        <v>0</v>
      </c>
      <c r="E15" s="23">
        <v>0.151002</v>
      </c>
      <c r="F15" s="24">
        <v>0.06593</v>
      </c>
    </row>
    <row r="16" spans="1:6" s="2" customFormat="1" ht="15.75" customHeight="1">
      <c r="A16" s="187" t="s">
        <v>27</v>
      </c>
      <c r="B16" s="22">
        <v>0.007634</v>
      </c>
      <c r="C16" s="23">
        <v>0</v>
      </c>
      <c r="D16" s="23">
        <v>0</v>
      </c>
      <c r="E16" s="23">
        <v>0</v>
      </c>
      <c r="F16" s="24">
        <v>0.007634</v>
      </c>
    </row>
    <row r="17" spans="1:6" s="2" customFormat="1" ht="15.75" customHeight="1">
      <c r="A17" s="187" t="s">
        <v>28</v>
      </c>
      <c r="B17" s="22">
        <v>0.015666000000000003</v>
      </c>
      <c r="C17" s="23">
        <v>0.007113</v>
      </c>
      <c r="D17" s="23">
        <v>0</v>
      </c>
      <c r="E17" s="23">
        <v>0.008063</v>
      </c>
      <c r="F17" s="24">
        <v>0.00049</v>
      </c>
    </row>
    <row r="18" spans="1:6" s="2" customFormat="1" ht="15.75" customHeight="1">
      <c r="A18" s="186" t="s">
        <v>0</v>
      </c>
      <c r="B18" s="25">
        <v>31.039322</v>
      </c>
      <c r="C18" s="26">
        <v>11.509976</v>
      </c>
      <c r="D18" s="27">
        <v>0.791374</v>
      </c>
      <c r="E18" s="44">
        <v>10.869944</v>
      </c>
      <c r="F18" s="28">
        <v>7.868028</v>
      </c>
    </row>
    <row r="19" spans="1:6" s="101" customFormat="1" ht="15.75" customHeight="1">
      <c r="A19" s="186" t="s">
        <v>13</v>
      </c>
      <c r="B19" s="25">
        <v>15.962086</v>
      </c>
      <c r="C19" s="26">
        <v>8.169569</v>
      </c>
      <c r="D19" s="26">
        <v>0.000983</v>
      </c>
      <c r="E19" s="26">
        <v>6.906454</v>
      </c>
      <c r="F19" s="29">
        <v>0.88508</v>
      </c>
    </row>
    <row r="20" spans="1:6" s="101" customFormat="1" ht="16.5" customHeight="1">
      <c r="A20" s="187" t="s">
        <v>14</v>
      </c>
      <c r="B20" s="22">
        <v>15.962086</v>
      </c>
      <c r="C20" s="23">
        <v>8.169569</v>
      </c>
      <c r="D20" s="30">
        <v>0.000983</v>
      </c>
      <c r="E20" s="30">
        <v>6.906454</v>
      </c>
      <c r="F20" s="31">
        <v>0.88508</v>
      </c>
    </row>
    <row r="21" spans="1:6" s="81" customFormat="1" ht="15.75" customHeight="1">
      <c r="A21" s="203" t="s">
        <v>15</v>
      </c>
      <c r="B21" s="33">
        <v>24.169000000000004</v>
      </c>
      <c r="C21" s="34">
        <v>10.642</v>
      </c>
      <c r="D21" s="35">
        <v>0.002</v>
      </c>
      <c r="E21" s="35">
        <v>11.983</v>
      </c>
      <c r="F21" s="36">
        <v>1.542</v>
      </c>
    </row>
    <row r="22" spans="1:6" s="102" customFormat="1" ht="15.75" customHeight="1">
      <c r="A22" s="186" t="s">
        <v>16</v>
      </c>
      <c r="B22" s="25">
        <v>1.192969</v>
      </c>
      <c r="C22" s="26">
        <v>1.192969</v>
      </c>
      <c r="D22" s="27">
        <v>0</v>
      </c>
      <c r="E22" s="27">
        <v>0</v>
      </c>
      <c r="F22" s="37">
        <v>0</v>
      </c>
    </row>
    <row r="23" spans="1:6" s="101" customFormat="1" ht="15.75" customHeight="1">
      <c r="A23" s="187" t="s">
        <v>14</v>
      </c>
      <c r="B23" s="22">
        <v>1.192969</v>
      </c>
      <c r="C23" s="23">
        <v>1.192969</v>
      </c>
      <c r="D23" s="30"/>
      <c r="E23" s="30"/>
      <c r="F23" s="38"/>
    </row>
    <row r="24" spans="1:6" s="2" customFormat="1" ht="15.75" customHeight="1" thickBot="1">
      <c r="A24" s="190" t="s">
        <v>15</v>
      </c>
      <c r="B24" s="40">
        <v>2.4989999999999997</v>
      </c>
      <c r="C24" s="41">
        <v>2.4989999999999997</v>
      </c>
      <c r="D24" s="42"/>
      <c r="E24" s="42"/>
      <c r="F24" s="43"/>
    </row>
    <row r="25" spans="1:6" s="233" customFormat="1" ht="15.75" customHeight="1" thickBot="1">
      <c r="A25" s="85" t="s">
        <v>18</v>
      </c>
      <c r="B25" s="82">
        <v>18.98102</v>
      </c>
      <c r="C25" s="83">
        <v>18.98102</v>
      </c>
      <c r="D25" s="83">
        <v>0</v>
      </c>
      <c r="E25" s="83">
        <v>0</v>
      </c>
      <c r="F25" s="84">
        <v>0</v>
      </c>
    </row>
    <row r="26" spans="1:6" s="81" customFormat="1" ht="15.75" customHeight="1">
      <c r="A26" s="18" t="s">
        <v>11</v>
      </c>
      <c r="B26" s="19">
        <v>0</v>
      </c>
      <c r="C26" s="20">
        <v>0</v>
      </c>
      <c r="D26" s="20">
        <v>0</v>
      </c>
      <c r="E26" s="20">
        <v>0</v>
      </c>
      <c r="F26" s="75">
        <v>0</v>
      </c>
    </row>
    <row r="27" spans="1:6" s="4" customFormat="1" ht="15.75" customHeight="1">
      <c r="A27" s="21" t="s">
        <v>4</v>
      </c>
      <c r="B27" s="22"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v>18.98102</v>
      </c>
      <c r="C35" s="26">
        <v>18.98102</v>
      </c>
      <c r="D35" s="27"/>
      <c r="E35" s="27"/>
      <c r="F35" s="37"/>
    </row>
    <row r="36" spans="1:6" s="6" customFormat="1" ht="15.75" customHeight="1">
      <c r="A36" s="21" t="s">
        <v>14</v>
      </c>
      <c r="B36" s="22">
        <v>18.98102</v>
      </c>
      <c r="C36" s="23">
        <v>18.98102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v>34.199</v>
      </c>
      <c r="C37" s="41">
        <v>34.199</v>
      </c>
      <c r="D37" s="42"/>
      <c r="E37" s="42"/>
      <c r="F37" s="43"/>
    </row>
    <row r="38" spans="1:6" s="205" customFormat="1" ht="20.25" customHeight="1" thickBot="1">
      <c r="A38" s="85" t="s">
        <v>29</v>
      </c>
      <c r="B38" s="82">
        <v>13.687207</v>
      </c>
      <c r="C38" s="83">
        <v>7.839615</v>
      </c>
      <c r="D38" s="83">
        <v>0.067846</v>
      </c>
      <c r="E38" s="83">
        <v>2.307045</v>
      </c>
      <c r="F38" s="84">
        <v>3.472701</v>
      </c>
    </row>
    <row r="39" spans="1:6" s="6" customFormat="1" ht="15.75" customHeight="1">
      <c r="A39" s="18" t="s">
        <v>11</v>
      </c>
      <c r="B39" s="19">
        <v>2.689695</v>
      </c>
      <c r="C39" s="20">
        <v>0</v>
      </c>
      <c r="D39" s="20">
        <v>0</v>
      </c>
      <c r="E39" s="20">
        <v>0.16089199999999998</v>
      </c>
      <c r="F39" s="75">
        <v>2.528803</v>
      </c>
    </row>
    <row r="40" spans="1:6" ht="15">
      <c r="A40" s="47" t="s">
        <v>4</v>
      </c>
      <c r="B40" s="22">
        <v>2.5105910000000002</v>
      </c>
      <c r="C40" s="23"/>
      <c r="D40" s="23"/>
      <c r="E40" s="23">
        <v>0.153159</v>
      </c>
      <c r="F40" s="24">
        <v>2.357432</v>
      </c>
    </row>
    <row r="41" spans="1:6" ht="15">
      <c r="A41" s="47" t="s">
        <v>19</v>
      </c>
      <c r="B41" s="22">
        <v>0.113313</v>
      </c>
      <c r="C41" s="23"/>
      <c r="D41" s="30"/>
      <c r="E41" s="30"/>
      <c r="F41" s="38">
        <v>0.113313</v>
      </c>
    </row>
    <row r="42" spans="1:6" ht="15">
      <c r="A42" s="47" t="s">
        <v>5</v>
      </c>
      <c r="B42" s="22">
        <v>0.065791</v>
      </c>
      <c r="C42" s="23"/>
      <c r="D42" s="30"/>
      <c r="E42" s="30">
        <v>0.007733</v>
      </c>
      <c r="F42" s="38">
        <v>0.058058</v>
      </c>
    </row>
    <row r="43" spans="1:6" ht="15">
      <c r="A43" s="47" t="s">
        <v>25</v>
      </c>
      <c r="B43" s="22">
        <v>0</v>
      </c>
      <c r="C43" s="23"/>
      <c r="D43" s="23"/>
      <c r="E43" s="23"/>
      <c r="F43" s="24"/>
    </row>
    <row r="44" spans="1:6" ht="15">
      <c r="A44" s="47" t="s">
        <v>26</v>
      </c>
      <c r="B44" s="22">
        <v>0</v>
      </c>
      <c r="C44" s="23"/>
      <c r="D44" s="23"/>
      <c r="E44" s="23"/>
      <c r="F44" s="24"/>
    </row>
    <row r="45" spans="1:6" ht="15">
      <c r="A45" s="47" t="s">
        <v>27</v>
      </c>
      <c r="B45" s="22">
        <v>0</v>
      </c>
      <c r="C45" s="23"/>
      <c r="D45" s="23"/>
      <c r="E45" s="23"/>
      <c r="F45" s="24"/>
    </row>
    <row r="46" spans="1:6" ht="15">
      <c r="A46" s="47" t="s">
        <v>28</v>
      </c>
      <c r="B46" s="22">
        <v>0</v>
      </c>
      <c r="C46" s="23"/>
      <c r="D46" s="23"/>
      <c r="E46" s="23"/>
      <c r="F46" s="24"/>
    </row>
    <row r="47" spans="1:6" ht="15">
      <c r="A47" s="46" t="s">
        <v>0</v>
      </c>
      <c r="B47" s="25">
        <v>6.831841000000001</v>
      </c>
      <c r="C47" s="26">
        <v>3.899919</v>
      </c>
      <c r="D47" s="27">
        <v>0.067846</v>
      </c>
      <c r="E47" s="44">
        <v>1.955994</v>
      </c>
      <c r="F47" s="28">
        <v>0.908082</v>
      </c>
    </row>
    <row r="48" spans="1:6" s="209" customFormat="1" ht="15">
      <c r="A48" s="125" t="s">
        <v>13</v>
      </c>
      <c r="B48" s="111">
        <v>4.165671</v>
      </c>
      <c r="C48" s="112">
        <v>3.939696</v>
      </c>
      <c r="D48" s="126">
        <v>0</v>
      </c>
      <c r="E48" s="126">
        <v>0.190159</v>
      </c>
      <c r="F48" s="127">
        <v>0.035816</v>
      </c>
    </row>
    <row r="49" spans="1:6" s="209" customFormat="1" ht="15">
      <c r="A49" s="128" t="s">
        <v>14</v>
      </c>
      <c r="B49" s="114">
        <v>4.165671</v>
      </c>
      <c r="C49" s="112">
        <v>3.939696</v>
      </c>
      <c r="D49" s="126"/>
      <c r="E49" s="129">
        <v>0.190159</v>
      </c>
      <c r="F49" s="130">
        <v>0.035816</v>
      </c>
    </row>
    <row r="50" spans="1:6" s="209" customFormat="1" ht="15.75" thickBot="1">
      <c r="A50" s="131" t="s">
        <v>15</v>
      </c>
      <c r="B50" s="132">
        <v>5.86</v>
      </c>
      <c r="C50" s="133">
        <v>5.481</v>
      </c>
      <c r="D50" s="134"/>
      <c r="E50" s="134">
        <v>0.317</v>
      </c>
      <c r="F50" s="135">
        <v>0.062</v>
      </c>
    </row>
    <row r="51" spans="1:6" s="205" customFormat="1" ht="7.5" customHeight="1" hidden="1" thickBot="1">
      <c r="A51" s="85" t="s">
        <v>36</v>
      </c>
      <c r="B51" s="82">
        <v>0</v>
      </c>
      <c r="C51" s="83">
        <v>0</v>
      </c>
      <c r="D51" s="83">
        <v>0</v>
      </c>
      <c r="E51" s="83">
        <v>0</v>
      </c>
      <c r="F51" s="84">
        <v>0</v>
      </c>
    </row>
    <row r="52" spans="1:6" s="6" customFormat="1" ht="15.75" customHeight="1" hidden="1" thickBot="1">
      <c r="A52" s="18" t="s">
        <v>11</v>
      </c>
      <c r="B52" s="19">
        <v>0</v>
      </c>
      <c r="C52" s="20">
        <v>0</v>
      </c>
      <c r="D52" s="20">
        <v>0</v>
      </c>
      <c r="E52" s="20">
        <v>0</v>
      </c>
      <c r="F52" s="75">
        <v>0</v>
      </c>
    </row>
    <row r="53" spans="1:6" ht="15.75" hidden="1" thickBot="1">
      <c r="A53" s="21" t="s">
        <v>4</v>
      </c>
      <c r="B53" s="22">
        <v>0</v>
      </c>
      <c r="C53" s="23"/>
      <c r="D53" s="30"/>
      <c r="E53" s="30"/>
      <c r="F53" s="38"/>
    </row>
    <row r="54" spans="1:6" ht="15.75" hidden="1" thickBot="1">
      <c r="A54" s="21" t="s">
        <v>19</v>
      </c>
      <c r="B54" s="22">
        <v>0</v>
      </c>
      <c r="C54" s="23"/>
      <c r="D54" s="30"/>
      <c r="E54" s="30"/>
      <c r="F54" s="38"/>
    </row>
    <row r="55" spans="1:6" ht="15.75" hidden="1" thickBot="1">
      <c r="A55" s="21" t="s">
        <v>5</v>
      </c>
      <c r="B55" s="22">
        <v>0</v>
      </c>
      <c r="C55" s="23"/>
      <c r="D55" s="30"/>
      <c r="E55" s="30"/>
      <c r="F55" s="38"/>
    </row>
    <row r="56" spans="1:6" ht="15.75" hidden="1" thickBot="1">
      <c r="A56" s="21" t="s">
        <v>25</v>
      </c>
      <c r="B56" s="22">
        <v>0</v>
      </c>
      <c r="C56" s="23"/>
      <c r="D56" s="23"/>
      <c r="E56" s="23"/>
      <c r="F56" s="24"/>
    </row>
    <row r="57" spans="1:6" ht="15.75" hidden="1" thickBot="1">
      <c r="A57" s="21" t="s">
        <v>26</v>
      </c>
      <c r="B57" s="22">
        <v>0</v>
      </c>
      <c r="C57" s="23"/>
      <c r="D57" s="23"/>
      <c r="E57" s="23"/>
      <c r="F57" s="24"/>
    </row>
    <row r="58" spans="1:6" ht="15.75" hidden="1" thickBot="1">
      <c r="A58" s="21" t="s">
        <v>27</v>
      </c>
      <c r="B58" s="22">
        <v>0</v>
      </c>
      <c r="C58" s="23"/>
      <c r="D58" s="23"/>
      <c r="E58" s="23"/>
      <c r="F58" s="24"/>
    </row>
    <row r="59" spans="1:6" ht="15.75" hidden="1" thickBot="1">
      <c r="A59" s="21" t="s">
        <v>28</v>
      </c>
      <c r="B59" s="22">
        <v>0</v>
      </c>
      <c r="C59" s="23"/>
      <c r="D59" s="23"/>
      <c r="E59" s="23"/>
      <c r="F59" s="24"/>
    </row>
    <row r="60" spans="1:6" ht="15.75" hidden="1" thickBot="1">
      <c r="A60" s="18" t="s">
        <v>0</v>
      </c>
      <c r="B60" s="25">
        <v>0</v>
      </c>
      <c r="C60" s="26"/>
      <c r="D60" s="27"/>
      <c r="E60" s="44"/>
      <c r="F60" s="28"/>
    </row>
    <row r="61" spans="1:6" ht="15.75" hidden="1" thickBot="1">
      <c r="A61" s="18" t="s">
        <v>31</v>
      </c>
      <c r="B61" s="25">
        <v>0</v>
      </c>
      <c r="C61" s="26">
        <v>0</v>
      </c>
      <c r="D61" s="27">
        <v>0</v>
      </c>
      <c r="E61" s="27">
        <v>0</v>
      </c>
      <c r="F61" s="37">
        <v>0</v>
      </c>
    </row>
    <row r="62" spans="1:6" ht="15.75" hidden="1" thickBot="1">
      <c r="A62" s="21" t="s">
        <v>14</v>
      </c>
      <c r="B62" s="22">
        <v>0</v>
      </c>
      <c r="C62" s="23"/>
      <c r="D62" s="30"/>
      <c r="E62" s="30"/>
      <c r="F62" s="38"/>
    </row>
    <row r="63" spans="1:6" ht="15.75" hidden="1" thickBot="1">
      <c r="A63" s="45" t="s">
        <v>15</v>
      </c>
      <c r="B63" s="40">
        <v>0</v>
      </c>
      <c r="C63" s="41"/>
      <c r="D63" s="42"/>
      <c r="E63" s="42"/>
      <c r="F63" s="43"/>
    </row>
    <row r="64" spans="1:6" s="205" customFormat="1" ht="15.75" thickBot="1">
      <c r="A64" s="85" t="s">
        <v>38</v>
      </c>
      <c r="B64" s="82">
        <v>3.173018</v>
      </c>
      <c r="C64" s="83">
        <v>3.148161</v>
      </c>
      <c r="D64" s="83">
        <v>0</v>
      </c>
      <c r="E64" s="83">
        <v>0</v>
      </c>
      <c r="F64" s="84">
        <v>0.024857</v>
      </c>
    </row>
    <row r="65" spans="1:6" s="6" customFormat="1" ht="15.75" customHeight="1">
      <c r="A65" s="18" t="s">
        <v>11</v>
      </c>
      <c r="B65" s="19">
        <v>0</v>
      </c>
      <c r="C65" s="20">
        <v>0</v>
      </c>
      <c r="D65" s="20">
        <v>0</v>
      </c>
      <c r="E65" s="20">
        <v>0</v>
      </c>
      <c r="F65" s="75">
        <v>0</v>
      </c>
    </row>
    <row r="66" spans="1:6" ht="15">
      <c r="A66" s="21" t="s">
        <v>4</v>
      </c>
      <c r="B66" s="22">
        <v>0</v>
      </c>
      <c r="C66" s="23"/>
      <c r="D66" s="30"/>
      <c r="E66" s="30"/>
      <c r="F66" s="38"/>
    </row>
    <row r="67" spans="1:6" ht="15">
      <c r="A67" s="21" t="s">
        <v>19</v>
      </c>
      <c r="B67" s="22">
        <v>0</v>
      </c>
      <c r="C67" s="23"/>
      <c r="D67" s="30"/>
      <c r="E67" s="30"/>
      <c r="F67" s="38"/>
    </row>
    <row r="68" spans="1:6" ht="15">
      <c r="A68" s="21" t="s">
        <v>5</v>
      </c>
      <c r="B68" s="22">
        <v>0</v>
      </c>
      <c r="C68" s="23"/>
      <c r="D68" s="30"/>
      <c r="E68" s="30"/>
      <c r="F68" s="38"/>
    </row>
    <row r="69" spans="1:6" ht="15">
      <c r="A69" s="21" t="s">
        <v>25</v>
      </c>
      <c r="B69" s="22">
        <v>0</v>
      </c>
      <c r="C69" s="23"/>
      <c r="D69" s="23"/>
      <c r="E69" s="23"/>
      <c r="F69" s="24"/>
    </row>
    <row r="70" spans="1:6" ht="15">
      <c r="A70" s="21" t="s">
        <v>26</v>
      </c>
      <c r="B70" s="22">
        <v>0</v>
      </c>
      <c r="C70" s="23"/>
      <c r="D70" s="23"/>
      <c r="E70" s="23"/>
      <c r="F70" s="24"/>
    </row>
    <row r="71" spans="1:6" ht="15">
      <c r="A71" s="21" t="s">
        <v>27</v>
      </c>
      <c r="B71" s="22">
        <v>0</v>
      </c>
      <c r="C71" s="23"/>
      <c r="D71" s="23"/>
      <c r="E71" s="23"/>
      <c r="F71" s="24"/>
    </row>
    <row r="72" spans="1:6" ht="15">
      <c r="A72" s="21" t="s">
        <v>28</v>
      </c>
      <c r="B72" s="22">
        <v>0</v>
      </c>
      <c r="C72" s="23"/>
      <c r="D72" s="23"/>
      <c r="E72" s="23"/>
      <c r="F72" s="24"/>
    </row>
    <row r="73" spans="1:6" ht="15">
      <c r="A73" s="18" t="s">
        <v>0</v>
      </c>
      <c r="B73" s="25">
        <v>1.2383419999999998</v>
      </c>
      <c r="C73" s="26">
        <v>1.213485</v>
      </c>
      <c r="D73" s="27"/>
      <c r="E73" s="44"/>
      <c r="F73" s="28">
        <v>0.024857</v>
      </c>
    </row>
    <row r="74" spans="1:6" s="209" customFormat="1" ht="15">
      <c r="A74" s="110" t="s">
        <v>13</v>
      </c>
      <c r="B74" s="111">
        <v>1.934676</v>
      </c>
      <c r="C74" s="112">
        <v>1.934676</v>
      </c>
      <c r="D74" s="126">
        <v>0</v>
      </c>
      <c r="E74" s="126">
        <v>0</v>
      </c>
      <c r="F74" s="127">
        <v>0</v>
      </c>
    </row>
    <row r="75" spans="1:6" s="209" customFormat="1" ht="15">
      <c r="A75" s="113" t="s">
        <v>14</v>
      </c>
      <c r="B75" s="114">
        <v>1.806246</v>
      </c>
      <c r="C75" s="115">
        <v>1.806246</v>
      </c>
      <c r="D75" s="116"/>
      <c r="E75" s="116"/>
      <c r="F75" s="136"/>
    </row>
    <row r="76" spans="1:6" s="209" customFormat="1" ht="15.75" thickBot="1">
      <c r="A76" s="137" t="s">
        <v>15</v>
      </c>
      <c r="B76" s="132">
        <v>1.089</v>
      </c>
      <c r="C76" s="133">
        <v>1.089</v>
      </c>
      <c r="D76" s="134"/>
      <c r="E76" s="134"/>
      <c r="F76" s="135"/>
    </row>
    <row r="77" spans="1:6" s="205" customFormat="1" ht="15.75" thickBot="1">
      <c r="A77" s="85" t="s">
        <v>20</v>
      </c>
      <c r="B77" s="82">
        <v>5.747877</v>
      </c>
      <c r="C77" s="83">
        <v>0.606877</v>
      </c>
      <c r="D77" s="83">
        <v>0</v>
      </c>
      <c r="E77" s="83">
        <v>2.17979</v>
      </c>
      <c r="F77" s="84">
        <v>2.96121</v>
      </c>
    </row>
    <row r="78" spans="1:6" s="6" customFormat="1" ht="15.75" customHeight="1">
      <c r="A78" s="18" t="s">
        <v>11</v>
      </c>
      <c r="B78" s="19">
        <v>2.242518</v>
      </c>
      <c r="C78" s="20">
        <v>0.073702</v>
      </c>
      <c r="D78" s="20">
        <v>0</v>
      </c>
      <c r="E78" s="20">
        <v>0.15843200000000002</v>
      </c>
      <c r="F78" s="75">
        <v>2.010384</v>
      </c>
    </row>
    <row r="79" spans="1:6" ht="15">
      <c r="A79" s="47" t="s">
        <v>4</v>
      </c>
      <c r="B79" s="22">
        <v>1.447994</v>
      </c>
      <c r="C79" s="23"/>
      <c r="D79" s="30"/>
      <c r="E79" s="30">
        <v>0.020867</v>
      </c>
      <c r="F79" s="38">
        <v>1.427127</v>
      </c>
    </row>
    <row r="80" spans="1:6" ht="15">
      <c r="A80" s="47" t="s">
        <v>19</v>
      </c>
      <c r="B80" s="22">
        <v>0</v>
      </c>
      <c r="C80" s="23"/>
      <c r="D80" s="30"/>
      <c r="E80" s="30"/>
      <c r="F80" s="38"/>
    </row>
    <row r="81" spans="1:6" ht="15">
      <c r="A81" s="47" t="s">
        <v>5</v>
      </c>
      <c r="B81" s="22">
        <v>0.57377</v>
      </c>
      <c r="C81" s="23"/>
      <c r="D81" s="30"/>
      <c r="E81" s="30">
        <v>0.004368</v>
      </c>
      <c r="F81" s="38">
        <v>0.569402</v>
      </c>
    </row>
    <row r="82" spans="1:6" ht="15">
      <c r="A82" s="47" t="s">
        <v>25</v>
      </c>
      <c r="B82" s="22">
        <v>0</v>
      </c>
      <c r="C82" s="23"/>
      <c r="D82" s="23"/>
      <c r="E82" s="23"/>
      <c r="F82" s="24"/>
    </row>
    <row r="83" spans="1:6" ht="15">
      <c r="A83" s="47" t="s">
        <v>26</v>
      </c>
      <c r="B83" s="22">
        <v>0.013855</v>
      </c>
      <c r="C83" s="23"/>
      <c r="D83" s="23"/>
      <c r="E83" s="23"/>
      <c r="F83" s="24">
        <v>0.013855</v>
      </c>
    </row>
    <row r="84" spans="1:6" ht="15">
      <c r="A84" s="47" t="s">
        <v>27</v>
      </c>
      <c r="B84" s="22">
        <v>0.206899</v>
      </c>
      <c r="C84" s="23">
        <v>0.073702</v>
      </c>
      <c r="D84" s="23"/>
      <c r="E84" s="23">
        <v>0.133197</v>
      </c>
      <c r="F84" s="24"/>
    </row>
    <row r="85" spans="1:6" ht="15">
      <c r="A85" s="47" t="s">
        <v>28</v>
      </c>
      <c r="B85" s="22">
        <v>0</v>
      </c>
      <c r="C85" s="23"/>
      <c r="D85" s="23"/>
      <c r="E85" s="23"/>
      <c r="F85" s="24"/>
    </row>
    <row r="86" spans="1:6" ht="15">
      <c r="A86" s="46" t="s">
        <v>0</v>
      </c>
      <c r="B86" s="25">
        <v>3.409331</v>
      </c>
      <c r="C86" s="26">
        <v>0.533175</v>
      </c>
      <c r="D86" s="27">
        <v>0</v>
      </c>
      <c r="E86" s="44">
        <v>1.992391</v>
      </c>
      <c r="F86" s="28">
        <v>0.883765</v>
      </c>
    </row>
    <row r="87" spans="1:6" s="209" customFormat="1" ht="15">
      <c r="A87" s="125" t="s">
        <v>13</v>
      </c>
      <c r="B87" s="111">
        <v>0.096028</v>
      </c>
      <c r="C87" s="112">
        <v>0</v>
      </c>
      <c r="D87" s="126">
        <v>0</v>
      </c>
      <c r="E87" s="126">
        <v>0.028967</v>
      </c>
      <c r="F87" s="127">
        <v>0.067061</v>
      </c>
    </row>
    <row r="88" spans="1:6" s="209" customFormat="1" ht="15">
      <c r="A88" s="128" t="s">
        <v>14</v>
      </c>
      <c r="B88" s="114">
        <v>0.096028</v>
      </c>
      <c r="C88" s="115"/>
      <c r="D88" s="116"/>
      <c r="E88" s="116">
        <v>0.028967</v>
      </c>
      <c r="F88" s="136">
        <v>0.067061</v>
      </c>
    </row>
    <row r="89" spans="1:6" s="209" customFormat="1" ht="15.75" thickBot="1">
      <c r="A89" s="131" t="s">
        <v>15</v>
      </c>
      <c r="B89" s="132">
        <v>0.16</v>
      </c>
      <c r="C89" s="133"/>
      <c r="D89" s="134"/>
      <c r="E89" s="116">
        <v>0.045</v>
      </c>
      <c r="F89" s="135">
        <v>0.115</v>
      </c>
    </row>
    <row r="90" spans="1:6" s="205" customFormat="1" ht="15.75" thickBot="1">
      <c r="A90" s="85" t="s">
        <v>30</v>
      </c>
      <c r="B90" s="82">
        <v>2.593352</v>
      </c>
      <c r="C90" s="83">
        <v>1.343817</v>
      </c>
      <c r="D90" s="83">
        <v>0</v>
      </c>
      <c r="E90" s="83">
        <v>0.7091259999999999</v>
      </c>
      <c r="F90" s="84">
        <v>0.540409</v>
      </c>
    </row>
    <row r="91" spans="1:6" s="6" customFormat="1" ht="15.75" customHeight="1">
      <c r="A91" s="18" t="s">
        <v>11</v>
      </c>
      <c r="B91" s="19">
        <v>0.47661299999999995</v>
      </c>
      <c r="C91" s="20">
        <v>0.00142</v>
      </c>
      <c r="D91" s="20">
        <v>0</v>
      </c>
      <c r="E91" s="20">
        <v>0</v>
      </c>
      <c r="F91" s="20">
        <v>0.475193</v>
      </c>
    </row>
    <row r="92" spans="1:6" ht="15">
      <c r="A92" s="47" t="s">
        <v>4</v>
      </c>
      <c r="B92" s="22">
        <v>0.472141</v>
      </c>
      <c r="C92" s="23"/>
      <c r="D92" s="30"/>
      <c r="E92" s="30"/>
      <c r="F92" s="38">
        <v>0.472141</v>
      </c>
    </row>
    <row r="93" spans="1:6" ht="15">
      <c r="A93" s="47" t="s">
        <v>19</v>
      </c>
      <c r="B93" s="22">
        <v>0.003052</v>
      </c>
      <c r="C93" s="23"/>
      <c r="D93" s="30"/>
      <c r="E93" s="30"/>
      <c r="F93" s="38">
        <v>0.003052</v>
      </c>
    </row>
    <row r="94" spans="1:6" ht="15">
      <c r="A94" s="47" t="s">
        <v>5</v>
      </c>
      <c r="B94" s="22">
        <v>0</v>
      </c>
      <c r="C94" s="23"/>
      <c r="D94" s="30"/>
      <c r="E94" s="30"/>
      <c r="F94" s="38"/>
    </row>
    <row r="95" spans="1:6" ht="15">
      <c r="A95" s="47" t="s">
        <v>25</v>
      </c>
      <c r="B95" s="22">
        <v>0</v>
      </c>
      <c r="C95" s="23"/>
      <c r="D95" s="23"/>
      <c r="E95" s="23"/>
      <c r="F95" s="24"/>
    </row>
    <row r="96" spans="1:6" ht="15">
      <c r="A96" s="47" t="s">
        <v>26</v>
      </c>
      <c r="B96" s="22">
        <v>0</v>
      </c>
      <c r="C96" s="23"/>
      <c r="D96" s="23"/>
      <c r="E96" s="23"/>
      <c r="F96" s="24"/>
    </row>
    <row r="97" spans="1:6" ht="15">
      <c r="A97" s="47" t="s">
        <v>27</v>
      </c>
      <c r="B97" s="22">
        <v>0</v>
      </c>
      <c r="C97" s="23"/>
      <c r="D97" s="23"/>
      <c r="E97" s="23"/>
      <c r="F97" s="24"/>
    </row>
    <row r="98" spans="1:6" ht="15">
      <c r="A98" s="47" t="s">
        <v>28</v>
      </c>
      <c r="B98" s="22">
        <v>0.00142</v>
      </c>
      <c r="C98" s="23">
        <v>0.00142</v>
      </c>
      <c r="D98" s="23">
        <v>0</v>
      </c>
      <c r="E98" s="23">
        <v>0</v>
      </c>
      <c r="F98" s="24">
        <v>0</v>
      </c>
    </row>
    <row r="99" spans="1:6" ht="15">
      <c r="A99" s="46" t="s">
        <v>0</v>
      </c>
      <c r="B99" s="25">
        <v>2.058211</v>
      </c>
      <c r="C99" s="26">
        <v>1.342397</v>
      </c>
      <c r="D99" s="27">
        <v>0</v>
      </c>
      <c r="E99" s="44">
        <v>0.697996</v>
      </c>
      <c r="F99" s="28">
        <v>0.017818</v>
      </c>
    </row>
    <row r="100" spans="1:6" ht="15">
      <c r="A100" s="46" t="s">
        <v>13</v>
      </c>
      <c r="B100" s="25">
        <v>0.058528000000000004</v>
      </c>
      <c r="C100" s="26">
        <v>0</v>
      </c>
      <c r="D100" s="27">
        <v>0</v>
      </c>
      <c r="E100" s="27">
        <v>0.01113</v>
      </c>
      <c r="F100" s="37">
        <v>0.047398</v>
      </c>
    </row>
    <row r="101" spans="1:6" ht="15">
      <c r="A101" s="47" t="s">
        <v>14</v>
      </c>
      <c r="B101" s="22">
        <v>0.058528000000000004</v>
      </c>
      <c r="C101" s="23"/>
      <c r="D101" s="30"/>
      <c r="E101" s="30">
        <v>0.01113</v>
      </c>
      <c r="F101" s="38">
        <v>0.047398</v>
      </c>
    </row>
    <row r="102" spans="1:6" ht="15.75" thickBot="1">
      <c r="A102" s="48" t="s">
        <v>15</v>
      </c>
      <c r="B102" s="40">
        <v>0.095</v>
      </c>
      <c r="C102" s="41"/>
      <c r="D102" s="42"/>
      <c r="E102" s="42">
        <v>0.025</v>
      </c>
      <c r="F102" s="43">
        <v>0.07</v>
      </c>
    </row>
    <row r="103" spans="1:6" s="205" customFormat="1" ht="15.75" thickBot="1">
      <c r="A103" s="85" t="s">
        <v>21</v>
      </c>
      <c r="B103" s="82">
        <v>4.36837</v>
      </c>
      <c r="C103" s="83">
        <v>2.7285</v>
      </c>
      <c r="D103" s="83">
        <v>0</v>
      </c>
      <c r="E103" s="83">
        <v>0.958827</v>
      </c>
      <c r="F103" s="84">
        <v>0.681043</v>
      </c>
    </row>
    <row r="104" spans="1:6" s="6" customFormat="1" ht="15.75" customHeight="1">
      <c r="A104" s="18" t="s">
        <v>11</v>
      </c>
      <c r="B104" s="19">
        <v>0.478333</v>
      </c>
      <c r="C104" s="20">
        <v>0</v>
      </c>
      <c r="D104" s="20">
        <v>0</v>
      </c>
      <c r="E104" s="20">
        <v>0.057439</v>
      </c>
      <c r="F104" s="75">
        <v>0.420894</v>
      </c>
    </row>
    <row r="105" spans="1:6" ht="15">
      <c r="A105" s="47" t="s">
        <v>4</v>
      </c>
      <c r="B105" s="22">
        <v>0.155092</v>
      </c>
      <c r="C105" s="23"/>
      <c r="D105" s="30"/>
      <c r="E105" s="30">
        <v>0.047325</v>
      </c>
      <c r="F105" s="38">
        <v>0.107767</v>
      </c>
    </row>
    <row r="106" spans="1:6" ht="15">
      <c r="A106" s="47" t="s">
        <v>19</v>
      </c>
      <c r="B106" s="22">
        <v>0.01636</v>
      </c>
      <c r="C106" s="23"/>
      <c r="D106" s="30"/>
      <c r="E106" s="30">
        <v>0.0038</v>
      </c>
      <c r="F106" s="38">
        <v>0.01256</v>
      </c>
    </row>
    <row r="107" spans="1:6" ht="15">
      <c r="A107" s="47" t="s">
        <v>5</v>
      </c>
      <c r="B107" s="22">
        <v>0.306245</v>
      </c>
      <c r="C107" s="23"/>
      <c r="D107" s="30"/>
      <c r="E107" s="30">
        <v>0.005678</v>
      </c>
      <c r="F107" s="38">
        <v>0.300567</v>
      </c>
    </row>
    <row r="108" spans="1:6" ht="15">
      <c r="A108" s="47" t="s">
        <v>25</v>
      </c>
      <c r="B108" s="22">
        <v>0</v>
      </c>
      <c r="C108" s="23"/>
      <c r="D108" s="23"/>
      <c r="E108" s="23"/>
      <c r="F108" s="24"/>
    </row>
    <row r="109" spans="1:6" ht="15">
      <c r="A109" s="47" t="s">
        <v>26</v>
      </c>
      <c r="B109" s="22">
        <v>9.7E-05</v>
      </c>
      <c r="C109" s="23"/>
      <c r="D109" s="23"/>
      <c r="E109" s="23">
        <v>9.7E-05</v>
      </c>
      <c r="F109" s="24"/>
    </row>
    <row r="110" spans="1:6" ht="15">
      <c r="A110" s="47" t="s">
        <v>27</v>
      </c>
      <c r="B110" s="22">
        <v>0</v>
      </c>
      <c r="C110" s="23"/>
      <c r="D110" s="23"/>
      <c r="E110" s="23"/>
      <c r="F110" s="24"/>
    </row>
    <row r="111" spans="1:6" ht="15">
      <c r="A111" s="47" t="s">
        <v>28</v>
      </c>
      <c r="B111" s="22">
        <v>0.000539</v>
      </c>
      <c r="C111" s="23"/>
      <c r="D111" s="23"/>
      <c r="E111" s="23">
        <v>0.000539</v>
      </c>
      <c r="F111" s="24"/>
    </row>
    <row r="112" spans="1:6" ht="15">
      <c r="A112" s="46" t="s">
        <v>0</v>
      </c>
      <c r="B112" s="25">
        <v>3.396528</v>
      </c>
      <c r="C112" s="26">
        <v>2.546951</v>
      </c>
      <c r="D112" s="27"/>
      <c r="E112" s="44">
        <v>0.65472</v>
      </c>
      <c r="F112" s="28">
        <v>0.194857</v>
      </c>
    </row>
    <row r="113" spans="1:6" s="209" customFormat="1" ht="15">
      <c r="A113" s="125" t="s">
        <v>13</v>
      </c>
      <c r="B113" s="111">
        <v>0.493509</v>
      </c>
      <c r="C113" s="112">
        <v>0.181549</v>
      </c>
      <c r="D113" s="126">
        <v>0</v>
      </c>
      <c r="E113" s="126">
        <v>0.246668</v>
      </c>
      <c r="F113" s="127">
        <v>0.065292</v>
      </c>
    </row>
    <row r="114" spans="1:6" s="209" customFormat="1" ht="15">
      <c r="A114" s="128" t="s">
        <v>14</v>
      </c>
      <c r="B114" s="114">
        <v>0.493509</v>
      </c>
      <c r="C114" s="115">
        <v>0.181549</v>
      </c>
      <c r="D114" s="116"/>
      <c r="E114" s="115">
        <v>0.246668</v>
      </c>
      <c r="F114" s="136">
        <v>0.065292</v>
      </c>
    </row>
    <row r="115" spans="1:6" s="209" customFormat="1" ht="15.75" thickBot="1">
      <c r="A115" s="131" t="s">
        <v>15</v>
      </c>
      <c r="B115" s="132">
        <v>0.756</v>
      </c>
      <c r="C115" s="133">
        <v>0.284</v>
      </c>
      <c r="D115" s="134"/>
      <c r="E115" s="133">
        <v>0.365</v>
      </c>
      <c r="F115" s="135">
        <v>0.107</v>
      </c>
    </row>
    <row r="116" spans="1:6" s="205" customFormat="1" ht="15.75" thickBot="1">
      <c r="A116" s="85" t="s">
        <v>22</v>
      </c>
      <c r="B116" s="82">
        <v>0.772907</v>
      </c>
      <c r="C116" s="83">
        <v>0</v>
      </c>
      <c r="D116" s="83">
        <v>0</v>
      </c>
      <c r="E116" s="83">
        <v>0.357236</v>
      </c>
      <c r="F116" s="84">
        <v>0.415671</v>
      </c>
    </row>
    <row r="117" spans="1:6" s="6" customFormat="1" ht="15.75" customHeight="1">
      <c r="A117" s="18" t="s">
        <v>11</v>
      </c>
      <c r="B117" s="19">
        <v>0.297973</v>
      </c>
      <c r="C117" s="20">
        <v>0</v>
      </c>
      <c r="D117" s="20">
        <v>0</v>
      </c>
      <c r="E117" s="20">
        <v>0.012754</v>
      </c>
      <c r="F117" s="75">
        <v>0.285219</v>
      </c>
    </row>
    <row r="118" spans="1:6" ht="15">
      <c r="A118" s="21" t="s">
        <v>4</v>
      </c>
      <c r="B118" s="22">
        <v>0.24132299999999998</v>
      </c>
      <c r="C118" s="23"/>
      <c r="D118" s="23"/>
      <c r="E118" s="23">
        <v>0.012754</v>
      </c>
      <c r="F118" s="24">
        <v>0.228569</v>
      </c>
    </row>
    <row r="119" spans="1:6" ht="15">
      <c r="A119" s="21" t="s">
        <v>19</v>
      </c>
      <c r="B119" s="22">
        <v>0</v>
      </c>
      <c r="C119" s="23"/>
      <c r="D119" s="23"/>
      <c r="E119" s="23"/>
      <c r="F119" s="24"/>
    </row>
    <row r="120" spans="1:6" ht="15">
      <c r="A120" s="21" t="s">
        <v>5</v>
      </c>
      <c r="B120" s="22">
        <v>0.05665</v>
      </c>
      <c r="C120" s="23"/>
      <c r="D120" s="23"/>
      <c r="E120" s="23"/>
      <c r="F120" s="24">
        <v>0.05665</v>
      </c>
    </row>
    <row r="121" spans="1:6" ht="15">
      <c r="A121" s="21" t="s">
        <v>25</v>
      </c>
      <c r="B121" s="22">
        <v>0</v>
      </c>
      <c r="C121" s="23"/>
      <c r="D121" s="23"/>
      <c r="E121" s="23"/>
      <c r="F121" s="24"/>
    </row>
    <row r="122" spans="1:6" ht="15">
      <c r="A122" s="21" t="s">
        <v>26</v>
      </c>
      <c r="B122" s="22">
        <v>0</v>
      </c>
      <c r="C122" s="23"/>
      <c r="D122" s="23"/>
      <c r="E122" s="23"/>
      <c r="F122" s="24"/>
    </row>
    <row r="123" spans="1:6" ht="15">
      <c r="A123" s="21" t="s">
        <v>27</v>
      </c>
      <c r="B123" s="22">
        <v>0</v>
      </c>
      <c r="C123" s="23"/>
      <c r="D123" s="23"/>
      <c r="E123" s="23"/>
      <c r="F123" s="24"/>
    </row>
    <row r="124" spans="1:6" ht="15">
      <c r="A124" s="21" t="s">
        <v>28</v>
      </c>
      <c r="B124" s="22">
        <v>0</v>
      </c>
      <c r="C124" s="23"/>
      <c r="D124" s="23"/>
      <c r="E124" s="23"/>
      <c r="F124" s="24"/>
    </row>
    <row r="125" spans="1:6" ht="15">
      <c r="A125" s="18" t="s">
        <v>0</v>
      </c>
      <c r="B125" s="49">
        <v>0.35455800000000004</v>
      </c>
      <c r="C125" s="50"/>
      <c r="D125" s="50"/>
      <c r="E125" s="50">
        <v>0.224106</v>
      </c>
      <c r="F125" s="51">
        <v>0.130452</v>
      </c>
    </row>
    <row r="126" spans="1:6" s="209" customFormat="1" ht="15">
      <c r="A126" s="110" t="s">
        <v>13</v>
      </c>
      <c r="B126" s="111">
        <v>0.120376</v>
      </c>
      <c r="C126" s="112">
        <v>0</v>
      </c>
      <c r="D126" s="126">
        <v>0</v>
      </c>
      <c r="E126" s="126">
        <v>0.120376</v>
      </c>
      <c r="F126" s="127">
        <v>0</v>
      </c>
    </row>
    <row r="127" spans="1:6" s="209" customFormat="1" ht="15">
      <c r="A127" s="113" t="s">
        <v>14</v>
      </c>
      <c r="B127" s="114">
        <v>0.120376</v>
      </c>
      <c r="C127" s="115"/>
      <c r="D127" s="116"/>
      <c r="E127" s="116">
        <v>0.120376</v>
      </c>
      <c r="F127" s="136"/>
    </row>
    <row r="128" spans="1:6" s="209" customFormat="1" ht="15.75" thickBot="1">
      <c r="A128" s="137" t="s">
        <v>15</v>
      </c>
      <c r="B128" s="132">
        <v>0.171</v>
      </c>
      <c r="C128" s="133"/>
      <c r="D128" s="134"/>
      <c r="E128" s="134">
        <v>0.171</v>
      </c>
      <c r="F128" s="135"/>
    </row>
    <row r="129" spans="1:6" s="205" customFormat="1" ht="15.75" thickBot="1">
      <c r="A129" s="85" t="s">
        <v>23</v>
      </c>
      <c r="B129" s="82">
        <v>2.204755</v>
      </c>
      <c r="C129" s="83">
        <v>0</v>
      </c>
      <c r="D129" s="83">
        <v>0</v>
      </c>
      <c r="E129" s="83">
        <v>1.216085</v>
      </c>
      <c r="F129" s="84">
        <v>0.98867</v>
      </c>
    </row>
    <row r="130" spans="1:6" s="6" customFormat="1" ht="15.75" customHeight="1">
      <c r="A130" s="18" t="s">
        <v>11</v>
      </c>
      <c r="B130" s="19">
        <v>1.107267</v>
      </c>
      <c r="C130" s="20">
        <v>0</v>
      </c>
      <c r="D130" s="20">
        <v>0</v>
      </c>
      <c r="E130" s="20">
        <v>0.405408</v>
      </c>
      <c r="F130" s="75">
        <v>0.701859</v>
      </c>
    </row>
    <row r="131" spans="1:6" ht="15">
      <c r="A131" s="21" t="s">
        <v>4</v>
      </c>
      <c r="B131" s="22">
        <v>0.629377</v>
      </c>
      <c r="C131" s="23"/>
      <c r="D131" s="30"/>
      <c r="E131" s="30">
        <v>0.19686</v>
      </c>
      <c r="F131" s="38">
        <v>0.432517</v>
      </c>
    </row>
    <row r="132" spans="1:6" ht="15">
      <c r="A132" s="21" t="s">
        <v>19</v>
      </c>
      <c r="B132" s="22">
        <v>0.28789899999999996</v>
      </c>
      <c r="C132" s="23"/>
      <c r="D132" s="30"/>
      <c r="E132" s="30">
        <v>0.20460499999999998</v>
      </c>
      <c r="F132" s="38">
        <v>0.08329399999999999</v>
      </c>
    </row>
    <row r="133" spans="1:6" ht="15">
      <c r="A133" s="21" t="s">
        <v>5</v>
      </c>
      <c r="B133" s="22">
        <v>0.186925</v>
      </c>
      <c r="C133" s="23"/>
      <c r="D133" s="30"/>
      <c r="E133" s="30">
        <v>0.002342</v>
      </c>
      <c r="F133" s="38">
        <v>0.184583</v>
      </c>
    </row>
    <row r="134" spans="1:6" ht="15">
      <c r="A134" s="21" t="s">
        <v>25</v>
      </c>
      <c r="B134" s="22">
        <v>0</v>
      </c>
      <c r="C134" s="23"/>
      <c r="D134" s="23"/>
      <c r="E134" s="23"/>
      <c r="F134" s="24"/>
    </row>
    <row r="135" spans="1:6" ht="15">
      <c r="A135" s="21" t="s">
        <v>26</v>
      </c>
      <c r="B135" s="22">
        <v>0.00133</v>
      </c>
      <c r="C135" s="23"/>
      <c r="D135" s="23"/>
      <c r="E135" s="23"/>
      <c r="F135" s="24">
        <v>0.00133</v>
      </c>
    </row>
    <row r="136" spans="1:6" ht="15">
      <c r="A136" s="21" t="s">
        <v>27</v>
      </c>
      <c r="B136" s="22">
        <v>0</v>
      </c>
      <c r="C136" s="23"/>
      <c r="D136" s="23"/>
      <c r="E136" s="23"/>
      <c r="F136" s="24"/>
    </row>
    <row r="137" spans="1:6" ht="15">
      <c r="A137" s="21" t="s">
        <v>28</v>
      </c>
      <c r="B137" s="22">
        <v>0.001736</v>
      </c>
      <c r="C137" s="23"/>
      <c r="D137" s="23"/>
      <c r="E137" s="23">
        <v>0.001601</v>
      </c>
      <c r="F137" s="24">
        <v>0.000135</v>
      </c>
    </row>
    <row r="138" spans="1:6" ht="15">
      <c r="A138" s="18" t="s">
        <v>0</v>
      </c>
      <c r="B138" s="25">
        <v>0.852533</v>
      </c>
      <c r="C138" s="26"/>
      <c r="D138" s="27"/>
      <c r="E138" s="44">
        <v>0.578804</v>
      </c>
      <c r="F138" s="28">
        <v>0.273729</v>
      </c>
    </row>
    <row r="139" spans="1:6" ht="15">
      <c r="A139" s="18" t="s">
        <v>13</v>
      </c>
      <c r="B139" s="25">
        <v>0.244955</v>
      </c>
      <c r="C139" s="26">
        <v>0</v>
      </c>
      <c r="D139" s="27">
        <v>0</v>
      </c>
      <c r="E139" s="27">
        <v>0.231873</v>
      </c>
      <c r="F139" s="37">
        <v>0.013082</v>
      </c>
    </row>
    <row r="140" spans="1:6" ht="15">
      <c r="A140" s="21" t="s">
        <v>14</v>
      </c>
      <c r="B140" s="22">
        <v>0.244955</v>
      </c>
      <c r="C140" s="23"/>
      <c r="D140" s="30"/>
      <c r="E140" s="30">
        <v>0.231873</v>
      </c>
      <c r="F140" s="38">
        <v>0.013082</v>
      </c>
    </row>
    <row r="141" spans="1:6" ht="15.75" thickBot="1">
      <c r="A141" s="45" t="s">
        <v>15</v>
      </c>
      <c r="B141" s="40">
        <v>0.35100000000000003</v>
      </c>
      <c r="C141" s="41"/>
      <c r="D141" s="42"/>
      <c r="E141" s="42">
        <v>0.329</v>
      </c>
      <c r="F141" s="43">
        <v>0.022</v>
      </c>
    </row>
    <row r="142" spans="1:6" s="205" customFormat="1" ht="15.75" thickBot="1">
      <c r="A142" s="85" t="s">
        <v>24</v>
      </c>
      <c r="B142" s="82">
        <v>2.6927649999999996</v>
      </c>
      <c r="C142" s="83">
        <v>0</v>
      </c>
      <c r="D142" s="83">
        <v>0</v>
      </c>
      <c r="E142" s="83">
        <v>1.529505</v>
      </c>
      <c r="F142" s="84">
        <v>1.16326</v>
      </c>
    </row>
    <row r="143" spans="1:6" s="6" customFormat="1" ht="15.75" customHeight="1">
      <c r="A143" s="18" t="s">
        <v>11</v>
      </c>
      <c r="B143" s="19">
        <v>1.618157</v>
      </c>
      <c r="C143" s="20">
        <v>0</v>
      </c>
      <c r="D143" s="20">
        <v>0</v>
      </c>
      <c r="E143" s="20">
        <v>0.672513</v>
      </c>
      <c r="F143" s="75">
        <v>0.945644</v>
      </c>
    </row>
    <row r="144" spans="1:6" ht="15">
      <c r="A144" s="21" t="s">
        <v>4</v>
      </c>
      <c r="B144" s="22">
        <v>1.115326</v>
      </c>
      <c r="C144" s="23"/>
      <c r="D144" s="30"/>
      <c r="E144" s="30">
        <v>0.40357</v>
      </c>
      <c r="F144" s="38">
        <v>0.711756</v>
      </c>
    </row>
    <row r="145" spans="1:6" ht="15">
      <c r="A145" s="21" t="s">
        <v>19</v>
      </c>
      <c r="B145" s="22">
        <v>0.445211</v>
      </c>
      <c r="C145" s="23"/>
      <c r="D145" s="30"/>
      <c r="E145" s="30">
        <v>0.251832</v>
      </c>
      <c r="F145" s="38">
        <v>0.193379</v>
      </c>
    </row>
    <row r="146" spans="1:6" ht="15">
      <c r="A146" s="21" t="s">
        <v>5</v>
      </c>
      <c r="B146" s="22">
        <v>0.048884000000000004</v>
      </c>
      <c r="C146" s="23"/>
      <c r="D146" s="30"/>
      <c r="E146" s="30">
        <v>0.009882</v>
      </c>
      <c r="F146" s="38">
        <v>0.039002</v>
      </c>
    </row>
    <row r="147" spans="1:6" ht="15">
      <c r="A147" s="21" t="s">
        <v>25</v>
      </c>
      <c r="B147" s="22">
        <v>0</v>
      </c>
      <c r="C147" s="23"/>
      <c r="D147" s="23"/>
      <c r="E147" s="23"/>
      <c r="F147" s="24"/>
    </row>
    <row r="148" spans="1:6" ht="15">
      <c r="A148" s="21" t="s">
        <v>26</v>
      </c>
      <c r="B148" s="22">
        <v>0.006569</v>
      </c>
      <c r="C148" s="23"/>
      <c r="D148" s="23"/>
      <c r="E148" s="23">
        <v>0.006569</v>
      </c>
      <c r="F148" s="24"/>
    </row>
    <row r="149" spans="1:6" ht="15">
      <c r="A149" s="21" t="s">
        <v>27</v>
      </c>
      <c r="B149" s="22">
        <v>0</v>
      </c>
      <c r="C149" s="23"/>
      <c r="D149" s="23"/>
      <c r="E149" s="23"/>
      <c r="F149" s="24"/>
    </row>
    <row r="150" spans="1:6" ht="15">
      <c r="A150" s="21" t="s">
        <v>28</v>
      </c>
      <c r="B150" s="22">
        <v>0.002167</v>
      </c>
      <c r="C150" s="23"/>
      <c r="D150" s="23"/>
      <c r="E150" s="23">
        <v>0.00066</v>
      </c>
      <c r="F150" s="24">
        <v>0.001507</v>
      </c>
    </row>
    <row r="151" spans="1:6" ht="15">
      <c r="A151" s="18" t="s">
        <v>0</v>
      </c>
      <c r="B151" s="25">
        <v>0.979821</v>
      </c>
      <c r="C151" s="26"/>
      <c r="D151" s="27"/>
      <c r="E151" s="44">
        <v>0.829148</v>
      </c>
      <c r="F151" s="28">
        <v>0.150673</v>
      </c>
    </row>
    <row r="152" spans="1:6" ht="15">
      <c r="A152" s="18" t="s">
        <v>13</v>
      </c>
      <c r="B152" s="25">
        <v>0.09478700000000001</v>
      </c>
      <c r="C152" s="26">
        <v>0</v>
      </c>
      <c r="D152" s="27">
        <v>0</v>
      </c>
      <c r="E152" s="27">
        <v>0.027844</v>
      </c>
      <c r="F152" s="37">
        <v>0.066943</v>
      </c>
    </row>
    <row r="153" spans="1:6" ht="15">
      <c r="A153" s="21" t="s">
        <v>14</v>
      </c>
      <c r="B153" s="22">
        <v>0.09478700000000001</v>
      </c>
      <c r="C153" s="23"/>
      <c r="D153" s="30"/>
      <c r="E153" s="30">
        <v>0.027844</v>
      </c>
      <c r="F153" s="38">
        <v>0.066943</v>
      </c>
    </row>
    <row r="154" spans="1:6" ht="15.75" thickBot="1">
      <c r="A154" s="45" t="s">
        <v>15</v>
      </c>
      <c r="B154" s="40">
        <v>0.188</v>
      </c>
      <c r="C154" s="41"/>
      <c r="D154" s="42"/>
      <c r="E154" s="42">
        <v>0.055</v>
      </c>
      <c r="F154" s="43">
        <v>0.133</v>
      </c>
    </row>
    <row r="155" spans="1:6" s="205" customFormat="1" ht="15.75" thickBot="1">
      <c r="A155" s="85" t="s">
        <v>39</v>
      </c>
      <c r="B155" s="82">
        <v>5.811623</v>
      </c>
      <c r="C155" s="83">
        <v>0</v>
      </c>
      <c r="D155" s="83">
        <v>0</v>
      </c>
      <c r="E155" s="83">
        <v>1.014665</v>
      </c>
      <c r="F155" s="84">
        <v>4.796958</v>
      </c>
    </row>
    <row r="156" spans="1:6" s="6" customFormat="1" ht="15.75" customHeight="1">
      <c r="A156" s="18" t="s">
        <v>11</v>
      </c>
      <c r="B156" s="19">
        <v>3.71645</v>
      </c>
      <c r="C156" s="20">
        <v>0</v>
      </c>
      <c r="D156" s="20">
        <v>0</v>
      </c>
      <c r="E156" s="20">
        <v>0.02982</v>
      </c>
      <c r="F156" s="75">
        <v>3.68663</v>
      </c>
    </row>
    <row r="157" spans="1:6" ht="15">
      <c r="A157" s="21" t="s">
        <v>4</v>
      </c>
      <c r="B157" s="22">
        <v>0.36031799999999997</v>
      </c>
      <c r="C157" s="23"/>
      <c r="D157" s="30"/>
      <c r="E157" s="30">
        <v>0.00392</v>
      </c>
      <c r="F157" s="38">
        <v>0.356398</v>
      </c>
    </row>
    <row r="158" spans="1:6" ht="15">
      <c r="A158" s="21" t="s">
        <v>19</v>
      </c>
      <c r="B158" s="22">
        <v>0</v>
      </c>
      <c r="C158" s="23"/>
      <c r="D158" s="30"/>
      <c r="E158" s="30"/>
      <c r="F158" s="38"/>
    </row>
    <row r="159" spans="1:6" ht="15">
      <c r="A159" s="21" t="s">
        <v>5</v>
      </c>
      <c r="B159" s="22">
        <v>3.350974</v>
      </c>
      <c r="C159" s="23"/>
      <c r="D159" s="30"/>
      <c r="E159" s="30">
        <v>0.023088</v>
      </c>
      <c r="F159" s="38">
        <v>3.327886</v>
      </c>
    </row>
    <row r="160" spans="1:6" ht="15">
      <c r="A160" s="21" t="s">
        <v>25</v>
      </c>
      <c r="B160" s="22">
        <v>0</v>
      </c>
      <c r="C160" s="23"/>
      <c r="D160" s="23"/>
      <c r="E160" s="23"/>
      <c r="F160" s="24"/>
    </row>
    <row r="161" spans="1:6" ht="15">
      <c r="A161" s="21" t="s">
        <v>26</v>
      </c>
      <c r="B161" s="22">
        <v>0.005157999999999999</v>
      </c>
      <c r="C161" s="23"/>
      <c r="D161" s="23"/>
      <c r="E161" s="23">
        <v>0.002812</v>
      </c>
      <c r="F161" s="24">
        <v>0.002346</v>
      </c>
    </row>
    <row r="162" spans="1:6" ht="15">
      <c r="A162" s="21" t="s">
        <v>27</v>
      </c>
      <c r="B162" s="22">
        <v>0</v>
      </c>
      <c r="C162" s="23"/>
      <c r="D162" s="23"/>
      <c r="E162" s="23"/>
      <c r="F162" s="24"/>
    </row>
    <row r="163" spans="1:6" ht="15">
      <c r="A163" s="21" t="s">
        <v>28</v>
      </c>
      <c r="B163" s="22">
        <v>0</v>
      </c>
      <c r="C163" s="23"/>
      <c r="D163" s="23"/>
      <c r="E163" s="23"/>
      <c r="F163" s="24"/>
    </row>
    <row r="164" spans="1:6" ht="15">
      <c r="A164" s="18" t="s">
        <v>0</v>
      </c>
      <c r="B164" s="25">
        <v>1.907395</v>
      </c>
      <c r="C164" s="26"/>
      <c r="D164" s="27"/>
      <c r="E164" s="44">
        <v>0.894237</v>
      </c>
      <c r="F164" s="28">
        <v>1.013158</v>
      </c>
    </row>
    <row r="165" spans="1:6" s="209" customFormat="1" ht="15">
      <c r="A165" s="230" t="s">
        <v>13</v>
      </c>
      <c r="B165" s="139">
        <v>0.187778</v>
      </c>
      <c r="C165" s="140">
        <v>0</v>
      </c>
      <c r="D165" s="129">
        <v>0</v>
      </c>
      <c r="E165" s="129">
        <v>0.090608</v>
      </c>
      <c r="F165" s="130">
        <v>0.09717</v>
      </c>
    </row>
    <row r="166" spans="1:6" s="209" customFormat="1" ht="15">
      <c r="A166" s="113" t="s">
        <v>14</v>
      </c>
      <c r="B166" s="114">
        <v>0.187778</v>
      </c>
      <c r="C166" s="115"/>
      <c r="D166" s="116"/>
      <c r="E166" s="116">
        <v>0.090608</v>
      </c>
      <c r="F166" s="136">
        <v>0.09717</v>
      </c>
    </row>
    <row r="167" spans="1:6" s="209" customFormat="1" ht="15.75" thickBot="1">
      <c r="A167" s="137" t="s">
        <v>15</v>
      </c>
      <c r="B167" s="132">
        <v>0.319</v>
      </c>
      <c r="C167" s="133"/>
      <c r="D167" s="134"/>
      <c r="E167" s="134">
        <v>0.152</v>
      </c>
      <c r="F167" s="135">
        <v>0.167</v>
      </c>
    </row>
    <row r="168" spans="1:6" s="205" customFormat="1" ht="15.75" thickBot="1">
      <c r="A168" s="85" t="s">
        <v>33</v>
      </c>
      <c r="B168" s="82">
        <v>0.382836</v>
      </c>
      <c r="C168" s="83">
        <v>0</v>
      </c>
      <c r="D168" s="83">
        <v>0</v>
      </c>
      <c r="E168" s="83">
        <v>0.354501</v>
      </c>
      <c r="F168" s="84">
        <v>0.028335000000000003</v>
      </c>
    </row>
    <row r="169" spans="1:6" s="6" customFormat="1" ht="15.75" customHeight="1">
      <c r="A169" s="18" t="s">
        <v>11</v>
      </c>
      <c r="B169" s="19">
        <v>0.028679000000000003</v>
      </c>
      <c r="C169" s="20">
        <v>0</v>
      </c>
      <c r="D169" s="20">
        <v>0</v>
      </c>
      <c r="E169" s="20">
        <v>0.000369</v>
      </c>
      <c r="F169" s="75">
        <v>0.028310000000000002</v>
      </c>
    </row>
    <row r="170" spans="1:6" ht="15">
      <c r="A170" s="21" t="s">
        <v>4</v>
      </c>
      <c r="B170" s="22">
        <v>0.02231</v>
      </c>
      <c r="C170" s="23"/>
      <c r="D170" s="30"/>
      <c r="E170" s="30"/>
      <c r="F170" s="38">
        <v>0.02231</v>
      </c>
    </row>
    <row r="171" spans="1:6" ht="15">
      <c r="A171" s="21" t="s">
        <v>19</v>
      </c>
      <c r="B171" s="22">
        <v>0</v>
      </c>
      <c r="C171" s="23"/>
      <c r="D171" s="30"/>
      <c r="E171" s="30"/>
      <c r="F171" s="38"/>
    </row>
    <row r="172" spans="1:6" ht="15">
      <c r="A172" s="21" t="s">
        <v>5</v>
      </c>
      <c r="B172" s="22">
        <v>0.000369</v>
      </c>
      <c r="C172" s="23"/>
      <c r="D172" s="30"/>
      <c r="E172" s="30">
        <v>0.000369</v>
      </c>
      <c r="F172" s="38"/>
    </row>
    <row r="173" spans="1:6" ht="15">
      <c r="A173" s="21" t="s">
        <v>25</v>
      </c>
      <c r="B173" s="22">
        <v>0</v>
      </c>
      <c r="C173" s="23"/>
      <c r="D173" s="23"/>
      <c r="E173" s="23"/>
      <c r="F173" s="24"/>
    </row>
    <row r="174" spans="1:6" ht="15">
      <c r="A174" s="21" t="s">
        <v>26</v>
      </c>
      <c r="B174" s="22">
        <v>0</v>
      </c>
      <c r="C174" s="23"/>
      <c r="D174" s="23"/>
      <c r="E174" s="23"/>
      <c r="F174" s="24"/>
    </row>
    <row r="175" spans="1:6" ht="15">
      <c r="A175" s="21" t="s">
        <v>27</v>
      </c>
      <c r="B175" s="22">
        <v>0</v>
      </c>
      <c r="C175" s="23"/>
      <c r="D175" s="23"/>
      <c r="E175" s="23"/>
      <c r="F175" s="24"/>
    </row>
    <row r="176" spans="1:6" ht="15">
      <c r="A176" s="21" t="s">
        <v>28</v>
      </c>
      <c r="B176" s="22">
        <v>0.006</v>
      </c>
      <c r="C176" s="23"/>
      <c r="D176" s="23"/>
      <c r="E176" s="23"/>
      <c r="F176" s="24">
        <v>0.006</v>
      </c>
    </row>
    <row r="177" spans="1:6" ht="15">
      <c r="A177" s="231" t="s">
        <v>0</v>
      </c>
      <c r="B177" s="57">
        <v>0.269721</v>
      </c>
      <c r="C177" s="50"/>
      <c r="D177" s="44"/>
      <c r="E177" s="44">
        <v>0.269696</v>
      </c>
      <c r="F177" s="28">
        <v>2.5E-05</v>
      </c>
    </row>
    <row r="178" spans="1:6" ht="15">
      <c r="A178" s="232" t="s">
        <v>13</v>
      </c>
      <c r="B178" s="49">
        <v>0.084436</v>
      </c>
      <c r="C178" s="50">
        <v>0</v>
      </c>
      <c r="D178" s="44">
        <v>0</v>
      </c>
      <c r="E178" s="44">
        <v>0.084436</v>
      </c>
      <c r="F178" s="28">
        <v>0</v>
      </c>
    </row>
    <row r="179" spans="1:6" ht="15">
      <c r="A179" s="21" t="s">
        <v>14</v>
      </c>
      <c r="B179" s="22">
        <v>0.084436</v>
      </c>
      <c r="C179" s="23"/>
      <c r="D179" s="30"/>
      <c r="E179" s="30">
        <v>0.084436</v>
      </c>
      <c r="F179" s="38"/>
    </row>
    <row r="180" spans="1:6" ht="15.75" thickBot="1">
      <c r="A180" s="45" t="s">
        <v>15</v>
      </c>
      <c r="B180" s="40">
        <v>0.199</v>
      </c>
      <c r="C180" s="41"/>
      <c r="D180" s="42"/>
      <c r="E180" s="42">
        <v>0.199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zoomScale="86" zoomScaleNormal="86" zoomScalePageLayoutView="0" workbookViewId="0" topLeftCell="A1">
      <selection activeCell="A5" sqref="A5:A7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67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68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21.75" customHeight="1" thickBot="1">
      <c r="A8" s="13" t="s">
        <v>10</v>
      </c>
      <c r="B8" s="14">
        <v>143.358549</v>
      </c>
      <c r="C8" s="15">
        <v>62.365539</v>
      </c>
      <c r="D8" s="16">
        <v>1.054913</v>
      </c>
      <c r="E8" s="16">
        <v>33.271538</v>
      </c>
      <c r="F8" s="67">
        <v>46.666559</v>
      </c>
    </row>
    <row r="9" spans="1:6" s="3" customFormat="1" ht="21.75" customHeight="1" thickBot="1">
      <c r="A9" s="104" t="s">
        <v>40</v>
      </c>
      <c r="B9" s="105">
        <v>75.44470999999999</v>
      </c>
      <c r="C9" s="106">
        <v>23.063056</v>
      </c>
      <c r="D9" s="106">
        <v>0.9198310000000001</v>
      </c>
      <c r="E9" s="106">
        <v>20.745776</v>
      </c>
      <c r="F9" s="107">
        <v>30.716046999999996</v>
      </c>
    </row>
    <row r="10" spans="1:6" s="81" customFormat="1" ht="15.75" customHeight="1">
      <c r="A10" s="186" t="s">
        <v>11</v>
      </c>
      <c r="B10" s="19">
        <v>21.440486</v>
      </c>
      <c r="C10" s="20">
        <v>0.003589</v>
      </c>
      <c r="D10" s="20">
        <v>0.00095</v>
      </c>
      <c r="E10" s="20">
        <v>0.6940999999999999</v>
      </c>
      <c r="F10" s="75">
        <v>20.741847</v>
      </c>
    </row>
    <row r="11" spans="1:6" s="6" customFormat="1" ht="15.75" customHeight="1">
      <c r="A11" s="187" t="s">
        <v>4</v>
      </c>
      <c r="B11" s="22">
        <v>6.587342</v>
      </c>
      <c r="C11" s="23">
        <v>0.000589</v>
      </c>
      <c r="D11" s="23">
        <v>0</v>
      </c>
      <c r="E11" s="23">
        <v>0.313535</v>
      </c>
      <c r="F11" s="24">
        <v>6.273218</v>
      </c>
    </row>
    <row r="12" spans="1:6" s="2" customFormat="1" ht="15.75" customHeight="1">
      <c r="A12" s="187" t="s">
        <v>12</v>
      </c>
      <c r="B12" s="22">
        <v>0</v>
      </c>
      <c r="C12" s="23"/>
      <c r="D12" s="23"/>
      <c r="E12" s="23"/>
      <c r="F12" s="24"/>
    </row>
    <row r="13" spans="1:6" s="2" customFormat="1" ht="15.75" customHeight="1">
      <c r="A13" s="187" t="s">
        <v>5</v>
      </c>
      <c r="B13" s="22">
        <v>14.853144</v>
      </c>
      <c r="C13" s="23">
        <v>0.003</v>
      </c>
      <c r="D13" s="23">
        <v>0.00095</v>
      </c>
      <c r="E13" s="23">
        <v>0.380565</v>
      </c>
      <c r="F13" s="24">
        <v>14.468629</v>
      </c>
    </row>
    <row r="14" spans="1:6" s="2" customFormat="1" ht="15.75" customHeight="1">
      <c r="A14" s="187" t="s">
        <v>25</v>
      </c>
      <c r="B14" s="22">
        <v>0</v>
      </c>
      <c r="C14" s="23"/>
      <c r="D14" s="23"/>
      <c r="E14" s="23"/>
      <c r="F14" s="24"/>
    </row>
    <row r="15" spans="1:6" s="2" customFormat="1" ht="15.75" customHeight="1">
      <c r="A15" s="187" t="s">
        <v>26</v>
      </c>
      <c r="B15" s="22">
        <v>0</v>
      </c>
      <c r="C15" s="23"/>
      <c r="D15" s="23"/>
      <c r="E15" s="23"/>
      <c r="F15" s="24"/>
    </row>
    <row r="16" spans="1:6" s="2" customFormat="1" ht="15.75" customHeight="1">
      <c r="A16" s="187" t="s">
        <v>27</v>
      </c>
      <c r="B16" s="22">
        <v>0</v>
      </c>
      <c r="C16" s="23"/>
      <c r="D16" s="23"/>
      <c r="E16" s="23"/>
      <c r="F16" s="24"/>
    </row>
    <row r="17" spans="1:6" s="2" customFormat="1" ht="15.75" customHeight="1">
      <c r="A17" s="187" t="s">
        <v>28</v>
      </c>
      <c r="B17" s="22">
        <v>0</v>
      </c>
      <c r="C17" s="23"/>
      <c r="D17" s="23"/>
      <c r="E17" s="23"/>
      <c r="F17" s="24"/>
    </row>
    <row r="18" spans="1:6" s="2" customFormat="1" ht="15.75" customHeight="1">
      <c r="A18" s="186" t="s">
        <v>0</v>
      </c>
      <c r="B18" s="25">
        <v>36.934579</v>
      </c>
      <c r="C18" s="26">
        <v>14.932508</v>
      </c>
      <c r="D18" s="27">
        <v>0.91768</v>
      </c>
      <c r="E18" s="44">
        <v>12.342633</v>
      </c>
      <c r="F18" s="28">
        <v>8.741757999999999</v>
      </c>
    </row>
    <row r="19" spans="1:6" s="101" customFormat="1" ht="15.75" customHeight="1">
      <c r="A19" s="186" t="s">
        <v>13</v>
      </c>
      <c r="B19" s="25">
        <v>15.791124000000002</v>
      </c>
      <c r="C19" s="26">
        <v>6.848438</v>
      </c>
      <c r="D19" s="26">
        <v>0.001201</v>
      </c>
      <c r="E19" s="26">
        <v>7.709043</v>
      </c>
      <c r="F19" s="29">
        <v>1.232442</v>
      </c>
    </row>
    <row r="20" spans="1:6" s="101" customFormat="1" ht="16.5" customHeight="1">
      <c r="A20" s="187" t="s">
        <v>14</v>
      </c>
      <c r="B20" s="22">
        <v>15.791124000000002</v>
      </c>
      <c r="C20" s="23">
        <v>6.848438</v>
      </c>
      <c r="D20" s="30">
        <v>0.001201</v>
      </c>
      <c r="E20" s="30">
        <v>7.709043</v>
      </c>
      <c r="F20" s="31">
        <v>1.232442</v>
      </c>
    </row>
    <row r="21" spans="1:6" s="81" customFormat="1" ht="15.75" customHeight="1">
      <c r="A21" s="203" t="s">
        <v>15</v>
      </c>
      <c r="B21" s="33">
        <v>25.043999999999997</v>
      </c>
      <c r="C21" s="34">
        <v>9.888</v>
      </c>
      <c r="D21" s="35">
        <v>0.003</v>
      </c>
      <c r="E21" s="35">
        <v>13.314</v>
      </c>
      <c r="F21" s="36">
        <v>1.839</v>
      </c>
    </row>
    <row r="22" spans="1:6" s="102" customFormat="1" ht="15.75" customHeight="1">
      <c r="A22" s="186" t="s">
        <v>16</v>
      </c>
      <c r="B22" s="25">
        <v>1.278521</v>
      </c>
      <c r="C22" s="26">
        <v>1.278521</v>
      </c>
      <c r="D22" s="27">
        <v>0</v>
      </c>
      <c r="E22" s="27">
        <v>0</v>
      </c>
      <c r="F22" s="37">
        <v>0</v>
      </c>
    </row>
    <row r="23" spans="1:6" s="101" customFormat="1" ht="15.75" customHeight="1">
      <c r="A23" s="187" t="s">
        <v>14</v>
      </c>
      <c r="B23" s="22">
        <v>1.278521</v>
      </c>
      <c r="C23" s="23">
        <v>1.278521</v>
      </c>
      <c r="D23" s="30"/>
      <c r="E23" s="30"/>
      <c r="F23" s="38"/>
    </row>
    <row r="24" spans="1:6" s="2" customFormat="1" ht="15.75" customHeight="1" thickBot="1">
      <c r="A24" s="190" t="s">
        <v>15</v>
      </c>
      <c r="B24" s="40">
        <v>2.63</v>
      </c>
      <c r="C24" s="41">
        <v>2.63</v>
      </c>
      <c r="D24" s="42"/>
      <c r="E24" s="42"/>
      <c r="F24" s="43"/>
    </row>
    <row r="25" spans="1:6" s="233" customFormat="1" ht="15.75" customHeight="1" thickBot="1">
      <c r="A25" s="85" t="s">
        <v>18</v>
      </c>
      <c r="B25" s="82">
        <v>24.198885</v>
      </c>
      <c r="C25" s="83">
        <v>24.198885</v>
      </c>
      <c r="D25" s="83">
        <v>0</v>
      </c>
      <c r="E25" s="83">
        <v>0</v>
      </c>
      <c r="F25" s="84">
        <v>0</v>
      </c>
    </row>
    <row r="26" spans="1:6" s="81" customFormat="1" ht="15.75" customHeight="1">
      <c r="A26" s="18" t="s">
        <v>11</v>
      </c>
      <c r="B26" s="19">
        <v>0</v>
      </c>
      <c r="C26" s="20">
        <v>0</v>
      </c>
      <c r="D26" s="20">
        <v>0</v>
      </c>
      <c r="E26" s="20">
        <v>0</v>
      </c>
      <c r="F26" s="75">
        <v>0</v>
      </c>
    </row>
    <row r="27" spans="1:6" s="4" customFormat="1" ht="15.75" customHeight="1">
      <c r="A27" s="21" t="s">
        <v>4</v>
      </c>
      <c r="B27" s="22"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v>24.198885</v>
      </c>
      <c r="C35" s="26">
        <v>24.198885</v>
      </c>
      <c r="D35" s="27"/>
      <c r="E35" s="27"/>
      <c r="F35" s="37"/>
    </row>
    <row r="36" spans="1:6" s="6" customFormat="1" ht="15.75" customHeight="1">
      <c r="A36" s="21" t="s">
        <v>14</v>
      </c>
      <c r="B36" s="22">
        <v>24.198885</v>
      </c>
      <c r="C36" s="23">
        <v>24.198885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v>38.161</v>
      </c>
      <c r="C37" s="41">
        <v>38.161</v>
      </c>
      <c r="D37" s="42"/>
      <c r="E37" s="42"/>
      <c r="F37" s="43"/>
    </row>
    <row r="38" spans="1:6" s="205" customFormat="1" ht="20.25" customHeight="1" thickBot="1">
      <c r="A38" s="85" t="s">
        <v>29</v>
      </c>
      <c r="B38" s="82">
        <v>13.099634</v>
      </c>
      <c r="C38" s="83">
        <v>7.047956</v>
      </c>
      <c r="D38" s="83">
        <v>0.135082</v>
      </c>
      <c r="E38" s="83">
        <v>2.3526360000000004</v>
      </c>
      <c r="F38" s="84">
        <v>3.56396</v>
      </c>
    </row>
    <row r="39" spans="1:6" s="6" customFormat="1" ht="15.75" customHeight="1">
      <c r="A39" s="18" t="s">
        <v>11</v>
      </c>
      <c r="B39" s="19">
        <v>2.712666</v>
      </c>
      <c r="C39" s="20">
        <v>0</v>
      </c>
      <c r="D39" s="20">
        <v>0</v>
      </c>
      <c r="E39" s="20">
        <v>0.166507</v>
      </c>
      <c r="F39" s="75">
        <v>2.546159</v>
      </c>
    </row>
    <row r="40" spans="1:6" ht="15">
      <c r="A40" s="47" t="s">
        <v>4</v>
      </c>
      <c r="B40" s="22">
        <v>2.506678</v>
      </c>
      <c r="C40" s="23"/>
      <c r="D40" s="23"/>
      <c r="E40" s="23">
        <v>0.157102</v>
      </c>
      <c r="F40" s="24">
        <v>2.349576</v>
      </c>
    </row>
    <row r="41" spans="1:6" ht="15">
      <c r="A41" s="47" t="s">
        <v>19</v>
      </c>
      <c r="B41" s="22">
        <v>0.139786</v>
      </c>
      <c r="C41" s="23"/>
      <c r="D41" s="30"/>
      <c r="E41" s="30"/>
      <c r="F41" s="38">
        <v>0.139786</v>
      </c>
    </row>
    <row r="42" spans="1:6" ht="15">
      <c r="A42" s="47" t="s">
        <v>5</v>
      </c>
      <c r="B42" s="22">
        <v>0.066202</v>
      </c>
      <c r="C42" s="23"/>
      <c r="D42" s="30"/>
      <c r="E42" s="30">
        <v>0.009405</v>
      </c>
      <c r="F42" s="38">
        <v>0.056797</v>
      </c>
    </row>
    <row r="43" spans="1:6" ht="15">
      <c r="A43" s="47" t="s">
        <v>25</v>
      </c>
      <c r="B43" s="22">
        <v>0</v>
      </c>
      <c r="C43" s="23"/>
      <c r="D43" s="23"/>
      <c r="E43" s="23"/>
      <c r="F43" s="24"/>
    </row>
    <row r="44" spans="1:6" ht="15">
      <c r="A44" s="47" t="s">
        <v>26</v>
      </c>
      <c r="B44" s="22">
        <v>0</v>
      </c>
      <c r="C44" s="23"/>
      <c r="D44" s="23"/>
      <c r="E44" s="23"/>
      <c r="F44" s="24"/>
    </row>
    <row r="45" spans="1:6" ht="15">
      <c r="A45" s="47" t="s">
        <v>27</v>
      </c>
      <c r="B45" s="22">
        <v>0</v>
      </c>
      <c r="C45" s="23"/>
      <c r="D45" s="23"/>
      <c r="E45" s="23"/>
      <c r="F45" s="24"/>
    </row>
    <row r="46" spans="1:6" ht="15">
      <c r="A46" s="47" t="s">
        <v>28</v>
      </c>
      <c r="B46" s="22">
        <v>0</v>
      </c>
      <c r="C46" s="23"/>
      <c r="D46" s="23"/>
      <c r="E46" s="23"/>
      <c r="F46" s="24"/>
    </row>
    <row r="47" spans="1:6" ht="15">
      <c r="A47" s="46" t="s">
        <v>0</v>
      </c>
      <c r="B47" s="25">
        <v>5.6421790000000005</v>
      </c>
      <c r="C47" s="26">
        <v>2.454803</v>
      </c>
      <c r="D47" s="27">
        <v>0.135082</v>
      </c>
      <c r="E47" s="44">
        <v>2.0751790000000003</v>
      </c>
      <c r="F47" s="28">
        <v>0.977115</v>
      </c>
    </row>
    <row r="48" spans="1:6" s="209" customFormat="1" ht="15">
      <c r="A48" s="125" t="s">
        <v>13</v>
      </c>
      <c r="B48" s="111">
        <v>4.744789</v>
      </c>
      <c r="C48" s="112">
        <v>4.593153</v>
      </c>
      <c r="D48" s="126">
        <v>0</v>
      </c>
      <c r="E48" s="126">
        <v>0.11095</v>
      </c>
      <c r="F48" s="127">
        <v>0.040686</v>
      </c>
    </row>
    <row r="49" spans="1:6" s="209" customFormat="1" ht="15">
      <c r="A49" s="128" t="s">
        <v>14</v>
      </c>
      <c r="B49" s="114">
        <v>4.744789</v>
      </c>
      <c r="C49" s="112">
        <v>4.593153</v>
      </c>
      <c r="D49" s="126"/>
      <c r="E49" s="129">
        <v>0.11095</v>
      </c>
      <c r="F49" s="130">
        <v>0.040686</v>
      </c>
    </row>
    <row r="50" spans="1:6" s="209" customFormat="1" ht="15.75" thickBot="1">
      <c r="A50" s="131" t="s">
        <v>15</v>
      </c>
      <c r="B50" s="132">
        <v>5.71</v>
      </c>
      <c r="C50" s="133">
        <v>5.449999999999999</v>
      </c>
      <c r="D50" s="134"/>
      <c r="E50" s="134">
        <v>0.15</v>
      </c>
      <c r="F50" s="135">
        <v>0.11</v>
      </c>
    </row>
    <row r="51" spans="1:6" s="205" customFormat="1" ht="7.5" customHeight="1" hidden="1" thickBot="1">
      <c r="A51" s="85" t="s">
        <v>36</v>
      </c>
      <c r="B51" s="82">
        <v>0</v>
      </c>
      <c r="C51" s="83">
        <v>0</v>
      </c>
      <c r="D51" s="83">
        <v>0</v>
      </c>
      <c r="E51" s="83">
        <v>0</v>
      </c>
      <c r="F51" s="84">
        <v>0</v>
      </c>
    </row>
    <row r="52" spans="1:6" s="6" customFormat="1" ht="15.75" customHeight="1" hidden="1" thickBot="1">
      <c r="A52" s="18" t="s">
        <v>11</v>
      </c>
      <c r="B52" s="19">
        <v>0</v>
      </c>
      <c r="C52" s="20">
        <v>0</v>
      </c>
      <c r="D52" s="20">
        <v>0</v>
      </c>
      <c r="E52" s="20">
        <v>0</v>
      </c>
      <c r="F52" s="75">
        <v>0</v>
      </c>
    </row>
    <row r="53" spans="1:6" ht="15.75" hidden="1" thickBot="1">
      <c r="A53" s="21" t="s">
        <v>4</v>
      </c>
      <c r="B53" s="22">
        <v>0</v>
      </c>
      <c r="C53" s="23"/>
      <c r="D53" s="30"/>
      <c r="E53" s="30"/>
      <c r="F53" s="38"/>
    </row>
    <row r="54" spans="1:6" ht="15.75" hidden="1" thickBot="1">
      <c r="A54" s="21" t="s">
        <v>19</v>
      </c>
      <c r="B54" s="22">
        <v>0</v>
      </c>
      <c r="C54" s="23"/>
      <c r="D54" s="30"/>
      <c r="E54" s="30"/>
      <c r="F54" s="38"/>
    </row>
    <row r="55" spans="1:6" ht="15.75" hidden="1" thickBot="1">
      <c r="A55" s="21" t="s">
        <v>5</v>
      </c>
      <c r="B55" s="22">
        <v>0</v>
      </c>
      <c r="C55" s="23"/>
      <c r="D55" s="30"/>
      <c r="E55" s="30"/>
      <c r="F55" s="38"/>
    </row>
    <row r="56" spans="1:6" ht="15.75" hidden="1" thickBot="1">
      <c r="A56" s="21" t="s">
        <v>25</v>
      </c>
      <c r="B56" s="22">
        <v>0</v>
      </c>
      <c r="C56" s="23"/>
      <c r="D56" s="23"/>
      <c r="E56" s="23"/>
      <c r="F56" s="24"/>
    </row>
    <row r="57" spans="1:6" ht="15.75" hidden="1" thickBot="1">
      <c r="A57" s="21" t="s">
        <v>26</v>
      </c>
      <c r="B57" s="22">
        <v>0</v>
      </c>
      <c r="C57" s="23"/>
      <c r="D57" s="23"/>
      <c r="E57" s="23"/>
      <c r="F57" s="24"/>
    </row>
    <row r="58" spans="1:6" ht="15.75" hidden="1" thickBot="1">
      <c r="A58" s="21" t="s">
        <v>27</v>
      </c>
      <c r="B58" s="22">
        <v>0</v>
      </c>
      <c r="C58" s="23"/>
      <c r="D58" s="23"/>
      <c r="E58" s="23"/>
      <c r="F58" s="24"/>
    </row>
    <row r="59" spans="1:6" ht="15.75" hidden="1" thickBot="1">
      <c r="A59" s="21" t="s">
        <v>28</v>
      </c>
      <c r="B59" s="22">
        <v>0</v>
      </c>
      <c r="C59" s="23"/>
      <c r="D59" s="23"/>
      <c r="E59" s="23"/>
      <c r="F59" s="24"/>
    </row>
    <row r="60" spans="1:6" ht="15.75" hidden="1" thickBot="1">
      <c r="A60" s="18" t="s">
        <v>0</v>
      </c>
      <c r="B60" s="25">
        <v>0</v>
      </c>
      <c r="C60" s="26"/>
      <c r="D60" s="27"/>
      <c r="E60" s="44"/>
      <c r="F60" s="28"/>
    </row>
    <row r="61" spans="1:6" ht="15.75" hidden="1" thickBot="1">
      <c r="A61" s="18" t="s">
        <v>31</v>
      </c>
      <c r="B61" s="25">
        <v>0</v>
      </c>
      <c r="C61" s="26">
        <v>0</v>
      </c>
      <c r="D61" s="27">
        <v>0</v>
      </c>
      <c r="E61" s="27">
        <v>0</v>
      </c>
      <c r="F61" s="37">
        <v>0</v>
      </c>
    </row>
    <row r="62" spans="1:6" ht="15.75" hidden="1" thickBot="1">
      <c r="A62" s="21" t="s">
        <v>14</v>
      </c>
      <c r="B62" s="22">
        <v>0</v>
      </c>
      <c r="C62" s="23"/>
      <c r="D62" s="30"/>
      <c r="E62" s="30"/>
      <c r="F62" s="38"/>
    </row>
    <row r="63" spans="1:6" ht="15.75" hidden="1" thickBot="1">
      <c r="A63" s="45" t="s">
        <v>15</v>
      </c>
      <c r="B63" s="40">
        <v>0</v>
      </c>
      <c r="C63" s="41"/>
      <c r="D63" s="42"/>
      <c r="E63" s="42"/>
      <c r="F63" s="43"/>
    </row>
    <row r="64" spans="1:6" s="205" customFormat="1" ht="15.75" thickBot="1">
      <c r="A64" s="85" t="s">
        <v>38</v>
      </c>
      <c r="B64" s="82">
        <v>3.142332</v>
      </c>
      <c r="C64" s="83">
        <v>3.118116</v>
      </c>
      <c r="D64" s="83">
        <v>0</v>
      </c>
      <c r="E64" s="83">
        <v>0</v>
      </c>
      <c r="F64" s="84">
        <v>0.024216</v>
      </c>
    </row>
    <row r="65" spans="1:6" s="6" customFormat="1" ht="15.75" customHeight="1">
      <c r="A65" s="18" t="s">
        <v>11</v>
      </c>
      <c r="B65" s="19">
        <v>0</v>
      </c>
      <c r="C65" s="20">
        <v>0</v>
      </c>
      <c r="D65" s="20">
        <v>0</v>
      </c>
      <c r="E65" s="20">
        <v>0</v>
      </c>
      <c r="F65" s="75">
        <v>0</v>
      </c>
    </row>
    <row r="66" spans="1:6" ht="15">
      <c r="A66" s="21" t="s">
        <v>4</v>
      </c>
      <c r="B66" s="22">
        <v>0</v>
      </c>
      <c r="C66" s="23"/>
      <c r="D66" s="30"/>
      <c r="E66" s="30"/>
      <c r="F66" s="38"/>
    </row>
    <row r="67" spans="1:6" ht="15">
      <c r="A67" s="21" t="s">
        <v>19</v>
      </c>
      <c r="B67" s="22">
        <v>0</v>
      </c>
      <c r="C67" s="23"/>
      <c r="D67" s="30"/>
      <c r="E67" s="30"/>
      <c r="F67" s="38"/>
    </row>
    <row r="68" spans="1:6" ht="15">
      <c r="A68" s="21" t="s">
        <v>5</v>
      </c>
      <c r="B68" s="22">
        <v>0</v>
      </c>
      <c r="C68" s="23"/>
      <c r="D68" s="30"/>
      <c r="E68" s="30"/>
      <c r="F68" s="38"/>
    </row>
    <row r="69" spans="1:6" ht="15">
      <c r="A69" s="21" t="s">
        <v>25</v>
      </c>
      <c r="B69" s="22">
        <v>0</v>
      </c>
      <c r="C69" s="23"/>
      <c r="D69" s="23"/>
      <c r="E69" s="23"/>
      <c r="F69" s="24"/>
    </row>
    <row r="70" spans="1:6" ht="15">
      <c r="A70" s="21" t="s">
        <v>26</v>
      </c>
      <c r="B70" s="22">
        <v>0</v>
      </c>
      <c r="C70" s="23"/>
      <c r="D70" s="23"/>
      <c r="E70" s="23"/>
      <c r="F70" s="24"/>
    </row>
    <row r="71" spans="1:6" ht="15">
      <c r="A71" s="21" t="s">
        <v>27</v>
      </c>
      <c r="B71" s="22">
        <v>0</v>
      </c>
      <c r="C71" s="23"/>
      <c r="D71" s="23"/>
      <c r="E71" s="23"/>
      <c r="F71" s="24"/>
    </row>
    <row r="72" spans="1:6" ht="15">
      <c r="A72" s="21" t="s">
        <v>28</v>
      </c>
      <c r="B72" s="22">
        <v>0</v>
      </c>
      <c r="C72" s="23"/>
      <c r="D72" s="23"/>
      <c r="E72" s="23"/>
      <c r="F72" s="24"/>
    </row>
    <row r="73" spans="1:6" ht="15">
      <c r="A73" s="18" t="s">
        <v>0</v>
      </c>
      <c r="B73" s="25">
        <v>1.283274</v>
      </c>
      <c r="C73" s="26">
        <v>1.259058</v>
      </c>
      <c r="D73" s="27"/>
      <c r="E73" s="44"/>
      <c r="F73" s="28">
        <v>0.024216</v>
      </c>
    </row>
    <row r="74" spans="1:6" s="209" customFormat="1" ht="15">
      <c r="A74" s="110" t="s">
        <v>13</v>
      </c>
      <c r="B74" s="111">
        <v>1.859058</v>
      </c>
      <c r="C74" s="112">
        <v>1.859058</v>
      </c>
      <c r="D74" s="126">
        <v>0</v>
      </c>
      <c r="E74" s="126">
        <v>0</v>
      </c>
      <c r="F74" s="127">
        <v>0</v>
      </c>
    </row>
    <row r="75" spans="1:6" s="209" customFormat="1" ht="15">
      <c r="A75" s="113" t="s">
        <v>14</v>
      </c>
      <c r="B75" s="114">
        <v>1.859058</v>
      </c>
      <c r="C75" s="115">
        <v>1.859058</v>
      </c>
      <c r="D75" s="116"/>
      <c r="E75" s="116"/>
      <c r="F75" s="136"/>
    </row>
    <row r="76" spans="1:6" s="209" customFormat="1" ht="15.75" thickBot="1">
      <c r="A76" s="137" t="s">
        <v>15</v>
      </c>
      <c r="B76" s="132">
        <v>1.457</v>
      </c>
      <c r="C76" s="133">
        <v>1.457</v>
      </c>
      <c r="D76" s="134"/>
      <c r="E76" s="134"/>
      <c r="F76" s="135"/>
    </row>
    <row r="77" spans="1:6" s="205" customFormat="1" ht="15.75" thickBot="1">
      <c r="A77" s="85" t="s">
        <v>20</v>
      </c>
      <c r="B77" s="82">
        <v>6.002127</v>
      </c>
      <c r="C77" s="83">
        <v>0.74454</v>
      </c>
      <c r="D77" s="83">
        <v>0</v>
      </c>
      <c r="E77" s="83">
        <v>2.2596529999999997</v>
      </c>
      <c r="F77" s="84">
        <v>2.9979340000000003</v>
      </c>
    </row>
    <row r="78" spans="1:6" s="6" customFormat="1" ht="15.75" customHeight="1">
      <c r="A78" s="18" t="s">
        <v>11</v>
      </c>
      <c r="B78" s="19">
        <v>2.1983260000000002</v>
      </c>
      <c r="C78" s="20">
        <v>0.080434</v>
      </c>
      <c r="D78" s="20">
        <v>0</v>
      </c>
      <c r="E78" s="20">
        <v>0.179979</v>
      </c>
      <c r="F78" s="75">
        <v>1.9379130000000002</v>
      </c>
    </row>
    <row r="79" spans="1:6" ht="15">
      <c r="A79" s="47" t="s">
        <v>4</v>
      </c>
      <c r="B79" s="22">
        <v>1.357726</v>
      </c>
      <c r="C79" s="23"/>
      <c r="D79" s="30"/>
      <c r="E79" s="30">
        <v>0.01591099999999998</v>
      </c>
      <c r="F79" s="38">
        <v>1.341815</v>
      </c>
    </row>
    <row r="80" spans="1:6" ht="15">
      <c r="A80" s="47" t="s">
        <v>19</v>
      </c>
      <c r="B80" s="22">
        <v>0</v>
      </c>
      <c r="C80" s="23"/>
      <c r="D80" s="30"/>
      <c r="E80" s="30"/>
      <c r="F80" s="38"/>
    </row>
    <row r="81" spans="1:6" ht="15">
      <c r="A81" s="47" t="s">
        <v>5</v>
      </c>
      <c r="B81" s="22">
        <v>0.6679780000000001</v>
      </c>
      <c r="C81" s="23">
        <v>0.080434</v>
      </c>
      <c r="D81" s="30"/>
      <c r="E81" s="30">
        <v>0.002244</v>
      </c>
      <c r="F81" s="38">
        <v>0.5853</v>
      </c>
    </row>
    <row r="82" spans="1:6" ht="15">
      <c r="A82" s="47" t="s">
        <v>25</v>
      </c>
      <c r="B82" s="22">
        <v>0</v>
      </c>
      <c r="C82" s="23"/>
      <c r="D82" s="23"/>
      <c r="E82" s="23"/>
      <c r="F82" s="24"/>
    </row>
    <row r="83" spans="1:6" ht="15">
      <c r="A83" s="47" t="s">
        <v>26</v>
      </c>
      <c r="B83" s="22">
        <v>0.010798</v>
      </c>
      <c r="C83" s="23"/>
      <c r="D83" s="23"/>
      <c r="E83" s="23"/>
      <c r="F83" s="24">
        <v>0.010798</v>
      </c>
    </row>
    <row r="84" spans="1:6" ht="15">
      <c r="A84" s="47" t="s">
        <v>27</v>
      </c>
      <c r="B84" s="22">
        <v>0.16182400000000002</v>
      </c>
      <c r="C84" s="23"/>
      <c r="D84" s="23"/>
      <c r="E84" s="23">
        <v>0.16182400000000002</v>
      </c>
      <c r="F84" s="24"/>
    </row>
    <row r="85" spans="1:6" ht="15">
      <c r="A85" s="47" t="s">
        <v>28</v>
      </c>
      <c r="B85" s="22">
        <v>0</v>
      </c>
      <c r="C85" s="23"/>
      <c r="D85" s="23"/>
      <c r="E85" s="23"/>
      <c r="F85" s="24"/>
    </row>
    <row r="86" spans="1:6" ht="15">
      <c r="A86" s="46" t="s">
        <v>0</v>
      </c>
      <c r="B86" s="25">
        <v>3.783177</v>
      </c>
      <c r="C86" s="26">
        <v>0.664106</v>
      </c>
      <c r="D86" s="27">
        <v>0</v>
      </c>
      <c r="E86" s="44">
        <v>2.060367</v>
      </c>
      <c r="F86" s="28">
        <v>1.058704</v>
      </c>
    </row>
    <row r="87" spans="1:6" s="209" customFormat="1" ht="15">
      <c r="A87" s="125" t="s">
        <v>13</v>
      </c>
      <c r="B87" s="111">
        <v>0.020624</v>
      </c>
      <c r="C87" s="112">
        <v>0</v>
      </c>
      <c r="D87" s="126">
        <v>0</v>
      </c>
      <c r="E87" s="126">
        <v>0.019307</v>
      </c>
      <c r="F87" s="127">
        <v>0.001317</v>
      </c>
    </row>
    <row r="88" spans="1:6" s="209" customFormat="1" ht="15">
      <c r="A88" s="128" t="s">
        <v>14</v>
      </c>
      <c r="B88" s="114">
        <v>0.020624</v>
      </c>
      <c r="C88" s="115"/>
      <c r="D88" s="116"/>
      <c r="E88" s="116">
        <v>0.019307</v>
      </c>
      <c r="F88" s="136">
        <v>0.001317</v>
      </c>
    </row>
    <row r="89" spans="1:6" s="209" customFormat="1" ht="15.75" thickBot="1">
      <c r="A89" s="131" t="s">
        <v>15</v>
      </c>
      <c r="B89" s="132">
        <v>0.03</v>
      </c>
      <c r="C89" s="133"/>
      <c r="D89" s="134"/>
      <c r="E89" s="116">
        <v>0.028</v>
      </c>
      <c r="F89" s="135">
        <v>0.002</v>
      </c>
    </row>
    <row r="90" spans="1:6" s="205" customFormat="1" ht="15.75" thickBot="1">
      <c r="A90" s="85" t="s">
        <v>30</v>
      </c>
      <c r="B90" s="82">
        <v>2.290743</v>
      </c>
      <c r="C90" s="83">
        <v>1.219885</v>
      </c>
      <c r="D90" s="83">
        <v>0</v>
      </c>
      <c r="E90" s="83">
        <v>0.672927</v>
      </c>
      <c r="F90" s="84">
        <v>0.397931</v>
      </c>
    </row>
    <row r="91" spans="1:6" s="6" customFormat="1" ht="15.75" customHeight="1">
      <c r="A91" s="18" t="s">
        <v>11</v>
      </c>
      <c r="B91" s="19">
        <v>0.33252099999999996</v>
      </c>
      <c r="C91" s="20">
        <v>0</v>
      </c>
      <c r="D91" s="20">
        <v>0</v>
      </c>
      <c r="E91" s="20">
        <v>0</v>
      </c>
      <c r="F91" s="20">
        <v>0.33252099999999996</v>
      </c>
    </row>
    <row r="92" spans="1:6" ht="15">
      <c r="A92" s="47" t="s">
        <v>4</v>
      </c>
      <c r="B92" s="22">
        <v>0.330383</v>
      </c>
      <c r="C92" s="23"/>
      <c r="D92" s="30"/>
      <c r="E92" s="30"/>
      <c r="F92" s="38">
        <v>0.330383</v>
      </c>
    </row>
    <row r="93" spans="1:6" ht="15">
      <c r="A93" s="47" t="s">
        <v>19</v>
      </c>
      <c r="B93" s="22">
        <v>0.002138</v>
      </c>
      <c r="C93" s="23"/>
      <c r="D93" s="30"/>
      <c r="E93" s="30"/>
      <c r="F93" s="38">
        <v>0.002138</v>
      </c>
    </row>
    <row r="94" spans="1:6" ht="15">
      <c r="A94" s="47" t="s">
        <v>5</v>
      </c>
      <c r="B94" s="22">
        <v>0</v>
      </c>
      <c r="C94" s="23"/>
      <c r="D94" s="30"/>
      <c r="E94" s="30"/>
      <c r="F94" s="38"/>
    </row>
    <row r="95" spans="1:6" ht="15">
      <c r="A95" s="47" t="s">
        <v>25</v>
      </c>
      <c r="B95" s="22">
        <v>0</v>
      </c>
      <c r="C95" s="23"/>
      <c r="D95" s="23"/>
      <c r="E95" s="23"/>
      <c r="F95" s="24"/>
    </row>
    <row r="96" spans="1:6" ht="15">
      <c r="A96" s="47" t="s">
        <v>26</v>
      </c>
      <c r="B96" s="22">
        <v>0</v>
      </c>
      <c r="C96" s="23"/>
      <c r="D96" s="23"/>
      <c r="E96" s="23"/>
      <c r="F96" s="24"/>
    </row>
    <row r="97" spans="1:6" ht="15">
      <c r="A97" s="47" t="s">
        <v>27</v>
      </c>
      <c r="B97" s="22">
        <v>0</v>
      </c>
      <c r="C97" s="23"/>
      <c r="D97" s="23"/>
      <c r="E97" s="23"/>
      <c r="F97" s="24"/>
    </row>
    <row r="98" spans="1:6" ht="15">
      <c r="A98" s="47" t="s">
        <v>28</v>
      </c>
      <c r="B98" s="22">
        <v>0</v>
      </c>
      <c r="C98" s="23"/>
      <c r="D98" s="23"/>
      <c r="E98" s="23"/>
      <c r="F98" s="24"/>
    </row>
    <row r="99" spans="1:6" ht="15">
      <c r="A99" s="46" t="s">
        <v>0</v>
      </c>
      <c r="B99" s="25">
        <v>1.8989960000000004</v>
      </c>
      <c r="C99" s="26">
        <v>1.219885</v>
      </c>
      <c r="D99" s="27"/>
      <c r="E99" s="44">
        <v>0.6589010000000001</v>
      </c>
      <c r="F99" s="28">
        <v>0.02021</v>
      </c>
    </row>
    <row r="100" spans="1:6" ht="15">
      <c r="A100" s="46" t="s">
        <v>13</v>
      </c>
      <c r="B100" s="25">
        <v>0.059226</v>
      </c>
      <c r="C100" s="26">
        <v>0</v>
      </c>
      <c r="D100" s="27">
        <v>0</v>
      </c>
      <c r="E100" s="27">
        <v>0.014026</v>
      </c>
      <c r="F100" s="37">
        <v>0.0452</v>
      </c>
    </row>
    <row r="101" spans="1:6" ht="15">
      <c r="A101" s="47" t="s">
        <v>14</v>
      </c>
      <c r="B101" s="22">
        <v>0.059226</v>
      </c>
      <c r="C101" s="23"/>
      <c r="D101" s="30"/>
      <c r="E101" s="30">
        <v>0.014026</v>
      </c>
      <c r="F101" s="38">
        <v>0.0452</v>
      </c>
    </row>
    <row r="102" spans="1:6" ht="15.75" thickBot="1">
      <c r="A102" s="48" t="s">
        <v>15</v>
      </c>
      <c r="B102" s="40">
        <v>0.095</v>
      </c>
      <c r="C102" s="41"/>
      <c r="D102" s="42"/>
      <c r="E102" s="42">
        <v>0.031</v>
      </c>
      <c r="F102" s="43">
        <v>0.064</v>
      </c>
    </row>
    <row r="103" spans="1:6" s="205" customFormat="1" ht="15.75" thickBot="1">
      <c r="A103" s="85" t="s">
        <v>21</v>
      </c>
      <c r="B103" s="82">
        <v>4.6456610000000005</v>
      </c>
      <c r="C103" s="83">
        <v>2.973101</v>
      </c>
      <c r="D103" s="83">
        <v>0</v>
      </c>
      <c r="E103" s="83">
        <v>0.9655900000000001</v>
      </c>
      <c r="F103" s="84">
        <v>0.7069700000000001</v>
      </c>
    </row>
    <row r="104" spans="1:6" s="6" customFormat="1" ht="15.75" customHeight="1">
      <c r="A104" s="18" t="s">
        <v>11</v>
      </c>
      <c r="B104" s="19">
        <v>0.493109</v>
      </c>
      <c r="C104" s="20">
        <v>0</v>
      </c>
      <c r="D104" s="20">
        <v>0</v>
      </c>
      <c r="E104" s="20">
        <v>0.061875000000000006</v>
      </c>
      <c r="F104" s="75">
        <v>0.431234</v>
      </c>
    </row>
    <row r="105" spans="1:6" ht="15">
      <c r="A105" s="47" t="s">
        <v>4</v>
      </c>
      <c r="B105" s="22">
        <v>0.169797</v>
      </c>
      <c r="C105" s="23"/>
      <c r="D105" s="30"/>
      <c r="E105" s="30">
        <v>0.049729</v>
      </c>
      <c r="F105" s="38">
        <v>0.120068</v>
      </c>
    </row>
    <row r="106" spans="1:6" ht="15">
      <c r="A106" s="47" t="s">
        <v>19</v>
      </c>
      <c r="B106" s="22">
        <v>0.019459</v>
      </c>
      <c r="C106" s="23"/>
      <c r="D106" s="30"/>
      <c r="E106" s="30">
        <v>0.00444</v>
      </c>
      <c r="F106" s="38">
        <v>0.015019</v>
      </c>
    </row>
    <row r="107" spans="1:6" ht="15">
      <c r="A107" s="47" t="s">
        <v>5</v>
      </c>
      <c r="B107" s="22">
        <v>0.303134</v>
      </c>
      <c r="C107" s="23"/>
      <c r="D107" s="30"/>
      <c r="E107" s="30">
        <v>0.006987</v>
      </c>
      <c r="F107" s="38">
        <v>0.296147</v>
      </c>
    </row>
    <row r="108" spans="1:6" ht="15">
      <c r="A108" s="47" t="s">
        <v>25</v>
      </c>
      <c r="B108" s="22">
        <v>0</v>
      </c>
      <c r="C108" s="23"/>
      <c r="D108" s="23"/>
      <c r="E108" s="23"/>
      <c r="F108" s="24"/>
    </row>
    <row r="109" spans="1:6" ht="15">
      <c r="A109" s="47" t="s">
        <v>26</v>
      </c>
      <c r="B109" s="22">
        <v>0.00011899999999999999</v>
      </c>
      <c r="C109" s="23"/>
      <c r="D109" s="23"/>
      <c r="E109" s="23">
        <v>0.00011899999999999999</v>
      </c>
      <c r="F109" s="24"/>
    </row>
    <row r="110" spans="1:6" ht="15">
      <c r="A110" s="47" t="s">
        <v>27</v>
      </c>
      <c r="B110" s="22">
        <v>0</v>
      </c>
      <c r="C110" s="23"/>
      <c r="D110" s="23"/>
      <c r="E110" s="23"/>
      <c r="F110" s="24"/>
    </row>
    <row r="111" spans="1:6" ht="15">
      <c r="A111" s="47" t="s">
        <v>28</v>
      </c>
      <c r="B111" s="22">
        <v>0.00041999999999999996</v>
      </c>
      <c r="C111" s="23"/>
      <c r="D111" s="23"/>
      <c r="E111" s="23">
        <v>0.0006</v>
      </c>
      <c r="F111" s="24"/>
    </row>
    <row r="112" spans="1:6" ht="15">
      <c r="A112" s="46" t="s">
        <v>0</v>
      </c>
      <c r="B112" s="25">
        <v>3.6217850000000005</v>
      </c>
      <c r="C112" s="26">
        <v>2.7690710000000003</v>
      </c>
      <c r="D112" s="27"/>
      <c r="E112" s="44">
        <v>0.653715</v>
      </c>
      <c r="F112" s="28">
        <v>0.198999</v>
      </c>
    </row>
    <row r="113" spans="1:6" s="209" customFormat="1" ht="15">
      <c r="A113" s="125" t="s">
        <v>13</v>
      </c>
      <c r="B113" s="111">
        <v>0.530767</v>
      </c>
      <c r="C113" s="112">
        <v>0.20403</v>
      </c>
      <c r="D113" s="126">
        <v>0</v>
      </c>
      <c r="E113" s="126">
        <v>0.25</v>
      </c>
      <c r="F113" s="127">
        <v>0.076737</v>
      </c>
    </row>
    <row r="114" spans="1:6" s="209" customFormat="1" ht="15">
      <c r="A114" s="128" t="s">
        <v>14</v>
      </c>
      <c r="B114" s="114">
        <v>0.530767</v>
      </c>
      <c r="C114" s="115">
        <v>0.20403</v>
      </c>
      <c r="D114" s="116"/>
      <c r="E114" s="115">
        <v>0.25</v>
      </c>
      <c r="F114" s="136">
        <v>0.076737</v>
      </c>
    </row>
    <row r="115" spans="1:6" s="209" customFormat="1" ht="15.75" thickBot="1">
      <c r="A115" s="131" t="s">
        <v>15</v>
      </c>
      <c r="B115" s="132">
        <v>0.531</v>
      </c>
      <c r="C115" s="133">
        <v>0.322</v>
      </c>
      <c r="D115" s="134"/>
      <c r="E115" s="133">
        <v>0.35</v>
      </c>
      <c r="F115" s="135">
        <v>0.15</v>
      </c>
    </row>
    <row r="116" spans="1:6" s="205" customFormat="1" ht="15.75" thickBot="1">
      <c r="A116" s="85" t="s">
        <v>22</v>
      </c>
      <c r="B116" s="82">
        <v>0.718062</v>
      </c>
      <c r="C116" s="83">
        <v>0</v>
      </c>
      <c r="D116" s="83">
        <v>0</v>
      </c>
      <c r="E116" s="83">
        <v>0.29396999999999995</v>
      </c>
      <c r="F116" s="84">
        <v>0.42409199999999997</v>
      </c>
    </row>
    <row r="117" spans="1:6" s="6" customFormat="1" ht="15.75" customHeight="1">
      <c r="A117" s="18" t="s">
        <v>11</v>
      </c>
      <c r="B117" s="19">
        <v>0.28410199999999997</v>
      </c>
      <c r="C117" s="20">
        <v>0</v>
      </c>
      <c r="D117" s="20">
        <v>0</v>
      </c>
      <c r="E117" s="20">
        <v>0</v>
      </c>
      <c r="F117" s="75">
        <v>0.28410199999999997</v>
      </c>
    </row>
    <row r="118" spans="1:6" ht="15">
      <c r="A118" s="21" t="s">
        <v>4</v>
      </c>
      <c r="B118" s="22">
        <v>0.232781</v>
      </c>
      <c r="C118" s="23"/>
      <c r="D118" s="23"/>
      <c r="E118" s="23"/>
      <c r="F118" s="24">
        <v>0.232781</v>
      </c>
    </row>
    <row r="119" spans="1:6" ht="15">
      <c r="A119" s="21" t="s">
        <v>19</v>
      </c>
      <c r="B119" s="22">
        <v>0</v>
      </c>
      <c r="C119" s="23"/>
      <c r="D119" s="23"/>
      <c r="E119" s="23"/>
      <c r="F119" s="24"/>
    </row>
    <row r="120" spans="1:6" ht="15">
      <c r="A120" s="21" t="s">
        <v>5</v>
      </c>
      <c r="B120" s="22">
        <v>0.051321</v>
      </c>
      <c r="C120" s="23"/>
      <c r="D120" s="23"/>
      <c r="E120" s="23"/>
      <c r="F120" s="24">
        <v>0.051321</v>
      </c>
    </row>
    <row r="121" spans="1:6" ht="15">
      <c r="A121" s="21" t="s">
        <v>25</v>
      </c>
      <c r="B121" s="22">
        <v>0</v>
      </c>
      <c r="C121" s="23"/>
      <c r="D121" s="23"/>
      <c r="E121" s="23"/>
      <c r="F121" s="24"/>
    </row>
    <row r="122" spans="1:6" ht="15">
      <c r="A122" s="21" t="s">
        <v>26</v>
      </c>
      <c r="B122" s="22">
        <v>0</v>
      </c>
      <c r="C122" s="23"/>
      <c r="D122" s="23"/>
      <c r="E122" s="23"/>
      <c r="F122" s="24"/>
    </row>
    <row r="123" spans="1:6" ht="15">
      <c r="A123" s="21" t="s">
        <v>27</v>
      </c>
      <c r="B123" s="22">
        <v>0</v>
      </c>
      <c r="C123" s="23"/>
      <c r="D123" s="23"/>
      <c r="E123" s="23"/>
      <c r="F123" s="24"/>
    </row>
    <row r="124" spans="1:6" ht="15">
      <c r="A124" s="21" t="s">
        <v>28</v>
      </c>
      <c r="B124" s="22">
        <v>0</v>
      </c>
      <c r="C124" s="23"/>
      <c r="D124" s="23"/>
      <c r="E124" s="23"/>
      <c r="F124" s="24"/>
    </row>
    <row r="125" spans="1:6" ht="15">
      <c r="A125" s="18" t="s">
        <v>0</v>
      </c>
      <c r="B125" s="49">
        <v>0.432598</v>
      </c>
      <c r="C125" s="50"/>
      <c r="D125" s="50"/>
      <c r="E125" s="50">
        <v>0.292608</v>
      </c>
      <c r="F125" s="51">
        <v>0.13999</v>
      </c>
    </row>
    <row r="126" spans="1:6" s="209" customFormat="1" ht="15">
      <c r="A126" s="110" t="s">
        <v>13</v>
      </c>
      <c r="B126" s="111">
        <v>0.0013620000000000004</v>
      </c>
      <c r="C126" s="112">
        <v>0</v>
      </c>
      <c r="D126" s="126">
        <v>0</v>
      </c>
      <c r="E126" s="126">
        <v>0.0013620000000000004</v>
      </c>
      <c r="F126" s="127">
        <v>0</v>
      </c>
    </row>
    <row r="127" spans="1:6" s="209" customFormat="1" ht="15">
      <c r="A127" s="113" t="s">
        <v>14</v>
      </c>
      <c r="B127" s="114">
        <v>0.0013620000000000004</v>
      </c>
      <c r="C127" s="115"/>
      <c r="D127" s="116"/>
      <c r="E127" s="116">
        <v>0.0013620000000000004</v>
      </c>
      <c r="F127" s="136"/>
    </row>
    <row r="128" spans="1:6" s="209" customFormat="1" ht="15.75" thickBot="1">
      <c r="A128" s="137" t="s">
        <v>15</v>
      </c>
      <c r="B128" s="132">
        <v>0.002</v>
      </c>
      <c r="C128" s="133"/>
      <c r="D128" s="134"/>
      <c r="E128" s="134">
        <v>0.002</v>
      </c>
      <c r="F128" s="135"/>
    </row>
    <row r="129" spans="1:6" s="205" customFormat="1" ht="15.75" thickBot="1">
      <c r="A129" s="85" t="s">
        <v>23</v>
      </c>
      <c r="B129" s="82">
        <v>2.4185689999999997</v>
      </c>
      <c r="C129" s="83">
        <v>0</v>
      </c>
      <c r="D129" s="83">
        <v>0</v>
      </c>
      <c r="E129" s="83">
        <v>1.031447</v>
      </c>
      <c r="F129" s="84">
        <v>1.387122</v>
      </c>
    </row>
    <row r="130" spans="1:6" s="6" customFormat="1" ht="15.75" customHeight="1">
      <c r="A130" s="18" t="s">
        <v>11</v>
      </c>
      <c r="B130" s="19">
        <v>0.9967669999999998</v>
      </c>
      <c r="C130" s="20">
        <v>0</v>
      </c>
      <c r="D130" s="20">
        <v>0</v>
      </c>
      <c r="E130" s="20">
        <v>0.186543</v>
      </c>
      <c r="F130" s="75">
        <v>0.8102239999999998</v>
      </c>
    </row>
    <row r="131" spans="1:6" ht="15">
      <c r="A131" s="21" t="s">
        <v>4</v>
      </c>
      <c r="B131" s="22">
        <v>0.534071</v>
      </c>
      <c r="C131" s="23"/>
      <c r="D131" s="30"/>
      <c r="E131" s="30">
        <v>0.071488</v>
      </c>
      <c r="F131" s="38">
        <v>0.46258299999999997</v>
      </c>
    </row>
    <row r="132" spans="1:6" ht="15">
      <c r="A132" s="21" t="s">
        <v>19</v>
      </c>
      <c r="B132" s="22">
        <v>0.28331799999999996</v>
      </c>
      <c r="C132" s="23"/>
      <c r="D132" s="30"/>
      <c r="E132" s="30">
        <v>0.11209</v>
      </c>
      <c r="F132" s="38">
        <v>0.171228</v>
      </c>
    </row>
    <row r="133" spans="1:6" ht="15">
      <c r="A133" s="21" t="s">
        <v>5</v>
      </c>
      <c r="B133" s="22">
        <v>0.176138</v>
      </c>
      <c r="C133" s="23"/>
      <c r="D133" s="30"/>
      <c r="E133" s="30">
        <v>0.002132</v>
      </c>
      <c r="F133" s="38">
        <v>0.174006</v>
      </c>
    </row>
    <row r="134" spans="1:6" ht="15">
      <c r="A134" s="21" t="s">
        <v>25</v>
      </c>
      <c r="B134" s="22">
        <v>0</v>
      </c>
      <c r="C134" s="23"/>
      <c r="D134" s="23"/>
      <c r="E134" s="23"/>
      <c r="F134" s="24"/>
    </row>
    <row r="135" spans="1:6" ht="15">
      <c r="A135" s="21" t="s">
        <v>26</v>
      </c>
      <c r="B135" s="22">
        <v>0.0022730000000000003</v>
      </c>
      <c r="C135" s="23"/>
      <c r="D135" s="23"/>
      <c r="E135" s="23"/>
      <c r="F135" s="24">
        <v>0.0022730000000000003</v>
      </c>
    </row>
    <row r="136" spans="1:6" ht="15">
      <c r="A136" s="21" t="s">
        <v>27</v>
      </c>
      <c r="B136" s="22">
        <v>0</v>
      </c>
      <c r="C136" s="23"/>
      <c r="D136" s="23"/>
      <c r="E136" s="23"/>
      <c r="F136" s="24"/>
    </row>
    <row r="137" spans="1:6" ht="15">
      <c r="A137" s="21" t="s">
        <v>28</v>
      </c>
      <c r="B137" s="22">
        <v>0.000967</v>
      </c>
      <c r="C137" s="23"/>
      <c r="D137" s="23"/>
      <c r="E137" s="23">
        <v>0.000833</v>
      </c>
      <c r="F137" s="24">
        <v>0.000134</v>
      </c>
    </row>
    <row r="138" spans="1:6" ht="15">
      <c r="A138" s="18" t="s">
        <v>0</v>
      </c>
      <c r="B138" s="25">
        <v>1.120252</v>
      </c>
      <c r="C138" s="26"/>
      <c r="D138" s="27"/>
      <c r="E138" s="44">
        <v>0.843354</v>
      </c>
      <c r="F138" s="28">
        <v>0.276898</v>
      </c>
    </row>
    <row r="139" spans="1:6" ht="15">
      <c r="A139" s="18" t="s">
        <v>13</v>
      </c>
      <c r="B139" s="25">
        <v>0.30155</v>
      </c>
      <c r="C139" s="26">
        <v>0</v>
      </c>
      <c r="D139" s="27">
        <v>0</v>
      </c>
      <c r="E139" s="27">
        <v>0.00155</v>
      </c>
      <c r="F139" s="37">
        <v>0.3</v>
      </c>
    </row>
    <row r="140" spans="1:6" ht="15">
      <c r="A140" s="21" t="s">
        <v>14</v>
      </c>
      <c r="B140" s="22">
        <v>0.30155</v>
      </c>
      <c r="C140" s="23"/>
      <c r="D140" s="30"/>
      <c r="E140" s="30">
        <v>0.00155</v>
      </c>
      <c r="F140" s="38">
        <v>0.3</v>
      </c>
    </row>
    <row r="141" spans="1:6" ht="15.75" thickBot="1">
      <c r="A141" s="45" t="s">
        <v>15</v>
      </c>
      <c r="B141" s="40">
        <v>0.012</v>
      </c>
      <c r="C141" s="41"/>
      <c r="D141" s="42"/>
      <c r="E141" s="42">
        <v>0.025</v>
      </c>
      <c r="F141" s="43">
        <v>0.35</v>
      </c>
    </row>
    <row r="142" spans="1:6" s="205" customFormat="1" ht="15.75" thickBot="1">
      <c r="A142" s="85" t="s">
        <v>24</v>
      </c>
      <c r="B142" s="82">
        <v>2.826257</v>
      </c>
      <c r="C142" s="83">
        <v>0</v>
      </c>
      <c r="D142" s="83">
        <v>0</v>
      </c>
      <c r="E142" s="83">
        <v>1.440958</v>
      </c>
      <c r="F142" s="84">
        <v>1.3852990000000003</v>
      </c>
    </row>
    <row r="143" spans="1:6" s="6" customFormat="1" ht="15.75" customHeight="1">
      <c r="A143" s="18" t="s">
        <v>11</v>
      </c>
      <c r="B143" s="19">
        <v>1.591329</v>
      </c>
      <c r="C143" s="20">
        <v>0</v>
      </c>
      <c r="D143" s="20">
        <v>0</v>
      </c>
      <c r="E143" s="20">
        <v>0.47322799999999987</v>
      </c>
      <c r="F143" s="75">
        <v>1.1181010000000002</v>
      </c>
    </row>
    <row r="144" spans="1:6" ht="15">
      <c r="A144" s="21" t="s">
        <v>4</v>
      </c>
      <c r="B144" s="22">
        <v>1.057099</v>
      </c>
      <c r="C144" s="23"/>
      <c r="D144" s="30"/>
      <c r="E144" s="30">
        <v>0.2905249999999999</v>
      </c>
      <c r="F144" s="38">
        <v>0.766574</v>
      </c>
    </row>
    <row r="145" spans="1:6" ht="15">
      <c r="A145" s="21" t="s">
        <v>19</v>
      </c>
      <c r="B145" s="22">
        <v>0.473206</v>
      </c>
      <c r="C145" s="23"/>
      <c r="D145" s="30"/>
      <c r="E145" s="30">
        <v>0.15802799999999997</v>
      </c>
      <c r="F145" s="38">
        <v>0.315178</v>
      </c>
    </row>
    <row r="146" spans="1:6" ht="15">
      <c r="A146" s="21" t="s">
        <v>5</v>
      </c>
      <c r="B146" s="22">
        <v>0.048119</v>
      </c>
      <c r="C146" s="23"/>
      <c r="D146" s="30"/>
      <c r="E146" s="30">
        <v>0.011982</v>
      </c>
      <c r="F146" s="38">
        <v>0.036137</v>
      </c>
    </row>
    <row r="147" spans="1:6" ht="15">
      <c r="A147" s="21" t="s">
        <v>25</v>
      </c>
      <c r="B147" s="22">
        <v>0</v>
      </c>
      <c r="C147" s="23"/>
      <c r="D147" s="23"/>
      <c r="E147" s="23"/>
      <c r="F147" s="24"/>
    </row>
    <row r="148" spans="1:6" ht="15">
      <c r="A148" s="21" t="s">
        <v>26</v>
      </c>
      <c r="B148" s="22">
        <v>0.011978</v>
      </c>
      <c r="C148" s="23"/>
      <c r="D148" s="23"/>
      <c r="E148" s="23">
        <v>0.011978</v>
      </c>
      <c r="F148" s="24"/>
    </row>
    <row r="149" spans="1:6" ht="15">
      <c r="A149" s="21" t="s">
        <v>27</v>
      </c>
      <c r="B149" s="22">
        <v>0</v>
      </c>
      <c r="C149" s="23"/>
      <c r="D149" s="23"/>
      <c r="E149" s="23"/>
      <c r="F149" s="24"/>
    </row>
    <row r="150" spans="1:6" ht="15">
      <c r="A150" s="21" t="s">
        <v>28</v>
      </c>
      <c r="B150" s="22">
        <v>0.0009270000000000001</v>
      </c>
      <c r="C150" s="23"/>
      <c r="D150" s="23"/>
      <c r="E150" s="23">
        <v>0.000715</v>
      </c>
      <c r="F150" s="24">
        <v>0.000212</v>
      </c>
    </row>
    <row r="151" spans="1:6" ht="15">
      <c r="A151" s="18" t="s">
        <v>0</v>
      </c>
      <c r="B151" s="25">
        <v>1.1518169999999999</v>
      </c>
      <c r="C151" s="26"/>
      <c r="D151" s="27"/>
      <c r="E151" s="44">
        <v>0.964441</v>
      </c>
      <c r="F151" s="28">
        <v>0.187376</v>
      </c>
    </row>
    <row r="152" spans="1:6" ht="15">
      <c r="A152" s="18" t="s">
        <v>13</v>
      </c>
      <c r="B152" s="25">
        <v>0.083111</v>
      </c>
      <c r="C152" s="26">
        <v>0</v>
      </c>
      <c r="D152" s="27">
        <v>0</v>
      </c>
      <c r="E152" s="27">
        <v>0.003289</v>
      </c>
      <c r="F152" s="37">
        <v>0.079822</v>
      </c>
    </row>
    <row r="153" spans="1:6" ht="15">
      <c r="A153" s="21" t="s">
        <v>14</v>
      </c>
      <c r="B153" s="22">
        <v>0.083111</v>
      </c>
      <c r="C153" s="23"/>
      <c r="D153" s="30"/>
      <c r="E153" s="30">
        <v>0.003289</v>
      </c>
      <c r="F153" s="38">
        <v>0.079822</v>
      </c>
    </row>
    <row r="154" spans="1:6" ht="15.75" thickBot="1">
      <c r="A154" s="45" t="s">
        <v>15</v>
      </c>
      <c r="B154" s="40">
        <v>0.152</v>
      </c>
      <c r="C154" s="41"/>
      <c r="D154" s="42"/>
      <c r="E154" s="42">
        <v>0.005</v>
      </c>
      <c r="F154" s="43">
        <v>0.147</v>
      </c>
    </row>
    <row r="155" spans="1:6" s="205" customFormat="1" ht="15.75" thickBot="1">
      <c r="A155" s="85" t="s">
        <v>39</v>
      </c>
      <c r="B155" s="82">
        <v>6.39964</v>
      </c>
      <c r="C155" s="83">
        <v>0</v>
      </c>
      <c r="D155" s="83">
        <v>0</v>
      </c>
      <c r="E155" s="83">
        <v>1.3597920000000001</v>
      </c>
      <c r="F155" s="84">
        <v>5.039848</v>
      </c>
    </row>
    <row r="156" spans="1:6" s="6" customFormat="1" ht="15.75" customHeight="1">
      <c r="A156" s="18" t="s">
        <v>11</v>
      </c>
      <c r="B156" s="19">
        <v>3.8681270000000003</v>
      </c>
      <c r="C156" s="20"/>
      <c r="D156" s="20"/>
      <c r="E156" s="20">
        <v>0.032742999999999994</v>
      </c>
      <c r="F156" s="75">
        <v>3.8353840000000003</v>
      </c>
    </row>
    <row r="157" spans="1:6" ht="15">
      <c r="A157" s="21" t="s">
        <v>4</v>
      </c>
      <c r="B157" s="22">
        <v>0.37182</v>
      </c>
      <c r="C157" s="23"/>
      <c r="D157" s="30"/>
      <c r="E157" s="30">
        <v>0.00711</v>
      </c>
      <c r="F157" s="38">
        <v>0.36471</v>
      </c>
    </row>
    <row r="158" spans="1:6" ht="15">
      <c r="A158" s="21" t="s">
        <v>19</v>
      </c>
      <c r="B158" s="22">
        <v>0</v>
      </c>
      <c r="C158" s="23"/>
      <c r="D158" s="30"/>
      <c r="E158" s="30"/>
      <c r="F158" s="38"/>
    </row>
    <row r="159" spans="1:6" ht="15">
      <c r="A159" s="21" t="s">
        <v>5</v>
      </c>
      <c r="B159" s="22">
        <v>3.4902130000000002</v>
      </c>
      <c r="C159" s="23"/>
      <c r="D159" s="30"/>
      <c r="E159" s="30">
        <v>0.021647</v>
      </c>
      <c r="F159" s="38">
        <v>3.468566</v>
      </c>
    </row>
    <row r="160" spans="1:6" ht="15">
      <c r="A160" s="21" t="s">
        <v>25</v>
      </c>
      <c r="B160" s="22">
        <v>0</v>
      </c>
      <c r="C160" s="23"/>
      <c r="D160" s="23"/>
      <c r="E160" s="23"/>
      <c r="F160" s="24"/>
    </row>
    <row r="161" spans="1:6" ht="15">
      <c r="A161" s="21" t="s">
        <v>26</v>
      </c>
      <c r="B161" s="22">
        <v>0.0060940000000000005</v>
      </c>
      <c r="C161" s="23"/>
      <c r="D161" s="23"/>
      <c r="E161" s="23">
        <v>0.003986</v>
      </c>
      <c r="F161" s="24">
        <v>0.002108</v>
      </c>
    </row>
    <row r="162" spans="1:6" ht="15">
      <c r="A162" s="21" t="s">
        <v>27</v>
      </c>
      <c r="B162" s="22">
        <v>0</v>
      </c>
      <c r="C162" s="23"/>
      <c r="D162" s="23"/>
      <c r="E162" s="23"/>
      <c r="F162" s="24"/>
    </row>
    <row r="163" spans="1:6" ht="15">
      <c r="A163" s="21" t="s">
        <v>28</v>
      </c>
      <c r="B163" s="22">
        <v>0</v>
      </c>
      <c r="C163" s="23"/>
      <c r="D163" s="23"/>
      <c r="E163" s="23"/>
      <c r="F163" s="24"/>
    </row>
    <row r="164" spans="1:6" ht="15">
      <c r="A164" s="18" t="s">
        <v>0</v>
      </c>
      <c r="B164" s="25">
        <v>2.427428</v>
      </c>
      <c r="C164" s="26"/>
      <c r="D164" s="27"/>
      <c r="E164" s="44">
        <v>1.271093</v>
      </c>
      <c r="F164" s="28">
        <v>1.156335</v>
      </c>
    </row>
    <row r="165" spans="1:6" s="209" customFormat="1" ht="15">
      <c r="A165" s="230" t="s">
        <v>13</v>
      </c>
      <c r="B165" s="139">
        <v>0.10408500000000001</v>
      </c>
      <c r="C165" s="140">
        <v>0</v>
      </c>
      <c r="D165" s="129">
        <v>0</v>
      </c>
      <c r="E165" s="129">
        <v>0.055956000000000006</v>
      </c>
      <c r="F165" s="130">
        <v>0.048129000000000005</v>
      </c>
    </row>
    <row r="166" spans="1:6" s="209" customFormat="1" ht="15">
      <c r="A166" s="113" t="s">
        <v>14</v>
      </c>
      <c r="B166" s="114">
        <v>0.10408500000000001</v>
      </c>
      <c r="C166" s="115"/>
      <c r="D166" s="116"/>
      <c r="E166" s="116">
        <v>0.055956000000000006</v>
      </c>
      <c r="F166" s="136">
        <v>0.048129000000000005</v>
      </c>
    </row>
    <row r="167" spans="1:6" s="209" customFormat="1" ht="15.75" thickBot="1">
      <c r="A167" s="137" t="s">
        <v>15</v>
      </c>
      <c r="B167" s="132">
        <v>0.176</v>
      </c>
      <c r="C167" s="133"/>
      <c r="D167" s="134"/>
      <c r="E167" s="134">
        <v>0.095</v>
      </c>
      <c r="F167" s="135">
        <v>0.08099999999999999</v>
      </c>
    </row>
    <row r="168" spans="1:6" s="205" customFormat="1" ht="15.75" thickBot="1">
      <c r="A168" s="85" t="s">
        <v>33</v>
      </c>
      <c r="B168" s="82">
        <v>0.471929</v>
      </c>
      <c r="C168" s="83">
        <v>0</v>
      </c>
      <c r="D168" s="83">
        <v>0</v>
      </c>
      <c r="E168" s="83">
        <v>0.448789</v>
      </c>
      <c r="F168" s="84">
        <v>0.02314</v>
      </c>
    </row>
    <row r="169" spans="1:6" s="6" customFormat="1" ht="15.75" customHeight="1">
      <c r="A169" s="18" t="s">
        <v>11</v>
      </c>
      <c r="B169" s="19">
        <v>0.023751</v>
      </c>
      <c r="C169" s="20">
        <v>0</v>
      </c>
      <c r="D169" s="20">
        <v>0</v>
      </c>
      <c r="E169" s="20">
        <v>0.000636</v>
      </c>
      <c r="F169" s="75">
        <v>0.023115</v>
      </c>
    </row>
    <row r="170" spans="1:6" ht="15">
      <c r="A170" s="21" t="s">
        <v>4</v>
      </c>
      <c r="B170" s="22">
        <v>0.023115</v>
      </c>
      <c r="C170" s="23"/>
      <c r="D170" s="30"/>
      <c r="E170" s="30"/>
      <c r="F170" s="38">
        <v>0.023115</v>
      </c>
    </row>
    <row r="171" spans="1:6" ht="15">
      <c r="A171" s="21" t="s">
        <v>19</v>
      </c>
      <c r="B171" s="22">
        <v>0</v>
      </c>
      <c r="C171" s="23"/>
      <c r="D171" s="30"/>
      <c r="E171" s="30"/>
      <c r="F171" s="38"/>
    </row>
    <row r="172" spans="1:6" ht="15">
      <c r="A172" s="21" t="s">
        <v>5</v>
      </c>
      <c r="B172" s="22">
        <v>0.000636</v>
      </c>
      <c r="C172" s="23"/>
      <c r="D172" s="30"/>
      <c r="E172" s="30">
        <v>0.000636</v>
      </c>
      <c r="F172" s="38"/>
    </row>
    <row r="173" spans="1:6" ht="15">
      <c r="A173" s="21" t="s">
        <v>25</v>
      </c>
      <c r="B173" s="22">
        <v>0</v>
      </c>
      <c r="C173" s="23"/>
      <c r="D173" s="23"/>
      <c r="E173" s="23"/>
      <c r="F173" s="24"/>
    </row>
    <row r="174" spans="1:6" ht="15">
      <c r="A174" s="21" t="s">
        <v>26</v>
      </c>
      <c r="B174" s="22">
        <v>0</v>
      </c>
      <c r="C174" s="23"/>
      <c r="D174" s="23"/>
      <c r="E174" s="23"/>
      <c r="F174" s="24"/>
    </row>
    <row r="175" spans="1:6" ht="15">
      <c r="A175" s="21" t="s">
        <v>27</v>
      </c>
      <c r="B175" s="22">
        <v>0</v>
      </c>
      <c r="C175" s="23"/>
      <c r="D175" s="23"/>
      <c r="E175" s="23"/>
      <c r="F175" s="24"/>
    </row>
    <row r="176" spans="1:6" ht="15">
      <c r="A176" s="21" t="s">
        <v>28</v>
      </c>
      <c r="B176" s="22">
        <v>0</v>
      </c>
      <c r="C176" s="23"/>
      <c r="D176" s="23"/>
      <c r="E176" s="23"/>
      <c r="F176" s="24"/>
    </row>
    <row r="177" spans="1:6" ht="15">
      <c r="A177" s="231" t="s">
        <v>0</v>
      </c>
      <c r="B177" s="57">
        <v>0.38765</v>
      </c>
      <c r="C177" s="50"/>
      <c r="D177" s="44"/>
      <c r="E177" s="44">
        <v>0.387625</v>
      </c>
      <c r="F177" s="28">
        <v>2.5E-05</v>
      </c>
    </row>
    <row r="178" spans="1:6" ht="15">
      <c r="A178" s="232" t="s">
        <v>13</v>
      </c>
      <c r="B178" s="49">
        <v>0.060528</v>
      </c>
      <c r="C178" s="50">
        <v>0</v>
      </c>
      <c r="D178" s="44">
        <v>0</v>
      </c>
      <c r="E178" s="44">
        <v>0.060528</v>
      </c>
      <c r="F178" s="28">
        <v>0</v>
      </c>
    </row>
    <row r="179" spans="1:6" ht="15">
      <c r="A179" s="21" t="s">
        <v>14</v>
      </c>
      <c r="B179" s="22">
        <v>0.060528</v>
      </c>
      <c r="C179" s="23"/>
      <c r="D179" s="30"/>
      <c r="E179" s="30">
        <v>0.060528</v>
      </c>
      <c r="F179" s="38"/>
    </row>
    <row r="180" spans="1:6" ht="15.75" thickBot="1">
      <c r="A180" s="45" t="s">
        <v>15</v>
      </c>
      <c r="B180" s="40">
        <v>0.142</v>
      </c>
      <c r="C180" s="41"/>
      <c r="D180" s="42"/>
      <c r="E180" s="42">
        <v>0.142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zoomScale="86" zoomScaleNormal="86" zoomScalePageLayoutView="0" workbookViewId="0" topLeftCell="A1">
      <selection activeCell="C38" sqref="C38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7" width="11.8515625" style="1" customWidth="1"/>
    <col min="8" max="9" width="13.00390625" style="1" customWidth="1"/>
    <col min="10" max="16384" width="9.140625" style="1" customWidth="1"/>
  </cols>
  <sheetData>
    <row r="1" spans="1:7" s="95" customFormat="1" ht="15.75">
      <c r="A1" s="61" t="s">
        <v>46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8" s="7" customFormat="1" ht="15.75" customHeight="1" thickBot="1">
      <c r="A3" s="10"/>
      <c r="B3" s="62"/>
      <c r="C3" s="62"/>
      <c r="D3" s="62"/>
      <c r="E3" s="62"/>
      <c r="F3" s="62"/>
      <c r="H3" s="8"/>
    </row>
    <row r="4" spans="1:6" s="2" customFormat="1" ht="15.75" customHeight="1" thickBot="1">
      <c r="A4" s="11"/>
      <c r="B4" s="237" t="s">
        <v>47</v>
      </c>
      <c r="C4" s="238"/>
      <c r="D4" s="238"/>
      <c r="E4" s="238"/>
      <c r="F4" s="239"/>
    </row>
    <row r="5" spans="1:6" s="2" customFormat="1" ht="15.75" customHeight="1">
      <c r="A5" s="246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47"/>
      <c r="B6" s="243"/>
      <c r="C6" s="244"/>
      <c r="D6" s="244"/>
      <c r="E6" s="244"/>
      <c r="F6" s="245"/>
    </row>
    <row r="7" spans="1:6" s="2" customFormat="1" ht="15.75" customHeight="1" thickBot="1">
      <c r="A7" s="248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20.25" customHeight="1" thickBot="1">
      <c r="A8" s="13" t="s">
        <v>10</v>
      </c>
      <c r="B8" s="14">
        <v>127.947192</v>
      </c>
      <c r="C8" s="15">
        <v>54.37118</v>
      </c>
      <c r="D8" s="16">
        <v>0.9993249999999999</v>
      </c>
      <c r="E8" s="16">
        <v>29.208724</v>
      </c>
      <c r="F8" s="67">
        <v>43.367962999999996</v>
      </c>
    </row>
    <row r="9" spans="1:6" s="70" customFormat="1" ht="15.75" customHeight="1" hidden="1" thickBot="1">
      <c r="A9" s="69" t="s">
        <v>34</v>
      </c>
      <c r="B9" s="71">
        <f>SUM(C9:F9)</f>
        <v>119.703454</v>
      </c>
      <c r="C9" s="72">
        <f>C10+C18+C22+C19</f>
        <v>46.27426500000001</v>
      </c>
      <c r="D9" s="72">
        <f>D10+D18+D22+D19</f>
        <v>0.9993249999999999</v>
      </c>
      <c r="E9" s="72">
        <f>E10+E18+E22+E19</f>
        <v>30.723938</v>
      </c>
      <c r="F9" s="73">
        <f>F10+F18+F22+F19</f>
        <v>41.705926</v>
      </c>
    </row>
    <row r="10" spans="1:6" s="6" customFormat="1" ht="15.75" customHeight="1" hidden="1" thickBot="1">
      <c r="A10" s="18" t="s">
        <v>11</v>
      </c>
      <c r="B10" s="19">
        <f>SUM(C10:F10)</f>
        <v>54.183718999999996</v>
      </c>
      <c r="C10" s="20">
        <f>C11+C12+C13+C14+C15+C16+C17</f>
        <v>19.865082</v>
      </c>
      <c r="D10" s="20">
        <f>D11+D12+D13+D14+D15+D16+D17</f>
        <v>0.043041</v>
      </c>
      <c r="E10" s="20">
        <f>E11+E12+E13+E14+E15+E16+E17</f>
        <v>10.603237</v>
      </c>
      <c r="F10" s="75">
        <f>F11+F12+F13+F14+F15+F16+F17</f>
        <v>23.672358999999997</v>
      </c>
    </row>
    <row r="11" spans="1:6" s="2" customFormat="1" ht="15.75" customHeight="1" hidden="1" thickBot="1">
      <c r="A11" s="21" t="s">
        <v>4</v>
      </c>
      <c r="B11" s="52">
        <f>SUM(C11:F11)</f>
        <v>5.487782999999999</v>
      </c>
      <c r="C11" s="53">
        <f aca="true" t="shared" si="0" ref="C11:F18">C30+C46+C61+C74+C87+C100+C113+C126+C139+C152+C165+C178+C191</f>
        <v>0.007923</v>
      </c>
      <c r="D11" s="53">
        <f t="shared" si="0"/>
        <v>0</v>
      </c>
      <c r="E11" s="53">
        <f t="shared" si="0"/>
        <v>0.217636</v>
      </c>
      <c r="F11" s="66">
        <f t="shared" si="0"/>
        <v>5.262224</v>
      </c>
    </row>
    <row r="12" spans="1:6" s="2" customFormat="1" ht="15.75" customHeight="1" hidden="1" thickBot="1">
      <c r="A12" s="21" t="s">
        <v>12</v>
      </c>
      <c r="B12" s="52">
        <f>SUM(C12:F12)</f>
        <v>0.11494300000000002</v>
      </c>
      <c r="C12" s="53">
        <f t="shared" si="0"/>
        <v>0</v>
      </c>
      <c r="D12" s="53">
        <f t="shared" si="0"/>
        <v>0</v>
      </c>
      <c r="E12" s="53">
        <f t="shared" si="0"/>
        <v>0.039684000000000004</v>
      </c>
      <c r="F12" s="66">
        <f t="shared" si="0"/>
        <v>0.075259</v>
      </c>
    </row>
    <row r="13" spans="1:6" s="2" customFormat="1" ht="15.75" customHeight="1" hidden="1" thickBot="1">
      <c r="A13" s="21" t="s">
        <v>5</v>
      </c>
      <c r="B13" s="52">
        <f>SUM(C13:F13)</f>
        <v>14.618618</v>
      </c>
      <c r="C13" s="53">
        <f t="shared" si="0"/>
        <v>0.094448</v>
      </c>
      <c r="D13" s="53">
        <f t="shared" si="0"/>
        <v>0.0013</v>
      </c>
      <c r="E13" s="53">
        <f t="shared" si="0"/>
        <v>0.539283</v>
      </c>
      <c r="F13" s="66">
        <f t="shared" si="0"/>
        <v>13.983587</v>
      </c>
    </row>
    <row r="14" spans="1:6" s="2" customFormat="1" ht="15.75" customHeight="1" hidden="1" thickBot="1">
      <c r="A14" s="21" t="s">
        <v>25</v>
      </c>
      <c r="B14" s="52">
        <f aca="true" t="shared" si="1" ref="B14:B24">SUM(C14:F14)</f>
        <v>0.012808</v>
      </c>
      <c r="C14" s="53">
        <f t="shared" si="0"/>
        <v>0.001327</v>
      </c>
      <c r="D14" s="53">
        <f t="shared" si="0"/>
        <v>0</v>
      </c>
      <c r="E14" s="53">
        <f t="shared" si="0"/>
        <v>0.004848000000000001</v>
      </c>
      <c r="F14" s="66">
        <f t="shared" si="0"/>
        <v>0.006633</v>
      </c>
    </row>
    <row r="15" spans="1:6" s="2" customFormat="1" ht="15.75" customHeight="1" hidden="1" thickBot="1">
      <c r="A15" s="21" t="s">
        <v>26</v>
      </c>
      <c r="B15" s="52">
        <f t="shared" si="1"/>
        <v>20.253074999999995</v>
      </c>
      <c r="C15" s="53">
        <f t="shared" si="0"/>
        <v>7.755627999999999</v>
      </c>
      <c r="D15" s="53">
        <f t="shared" si="0"/>
        <v>0.041741</v>
      </c>
      <c r="E15" s="53">
        <f t="shared" si="0"/>
        <v>8.799852</v>
      </c>
      <c r="F15" s="66">
        <f t="shared" si="0"/>
        <v>3.6558539999999997</v>
      </c>
    </row>
    <row r="16" spans="1:6" s="2" customFormat="1" ht="15.75" customHeight="1" hidden="1" thickBot="1">
      <c r="A16" s="21" t="s">
        <v>27</v>
      </c>
      <c r="B16" s="52">
        <f t="shared" si="1"/>
        <v>6.842557000000001</v>
      </c>
      <c r="C16" s="53">
        <f t="shared" si="0"/>
        <v>5.997616000000001</v>
      </c>
      <c r="D16" s="53">
        <f t="shared" si="0"/>
        <v>0</v>
      </c>
      <c r="E16" s="53">
        <f t="shared" si="0"/>
        <v>0.496861</v>
      </c>
      <c r="F16" s="66">
        <f t="shared" si="0"/>
        <v>0.34808000000000006</v>
      </c>
    </row>
    <row r="17" spans="1:7" s="2" customFormat="1" ht="15.75" customHeight="1" hidden="1" thickBot="1">
      <c r="A17" s="21" t="s">
        <v>28</v>
      </c>
      <c r="B17" s="52">
        <f t="shared" si="1"/>
        <v>6.853935000000001</v>
      </c>
      <c r="C17" s="53">
        <f t="shared" si="0"/>
        <v>6.00814</v>
      </c>
      <c r="D17" s="53">
        <f t="shared" si="0"/>
        <v>0</v>
      </c>
      <c r="E17" s="53">
        <f t="shared" si="0"/>
        <v>0.505073</v>
      </c>
      <c r="F17" s="66">
        <f t="shared" si="0"/>
        <v>0.340722</v>
      </c>
      <c r="G17" s="98"/>
    </row>
    <row r="18" spans="1:6" s="6" customFormat="1" ht="15.75" customHeight="1" hidden="1" thickBot="1">
      <c r="A18" s="18" t="s">
        <v>0</v>
      </c>
      <c r="B18" s="49">
        <f t="shared" si="1"/>
        <v>40.465366</v>
      </c>
      <c r="C18" s="53">
        <f t="shared" si="0"/>
        <v>18.378392</v>
      </c>
      <c r="D18" s="53">
        <f t="shared" si="0"/>
        <v>0.955336</v>
      </c>
      <c r="E18" s="53">
        <f t="shared" si="0"/>
        <v>12.420413</v>
      </c>
      <c r="F18" s="66">
        <f t="shared" si="0"/>
        <v>8.711224999999999</v>
      </c>
    </row>
    <row r="19" spans="1:6" s="6" customFormat="1" ht="15.75" customHeight="1" hidden="1" thickBot="1">
      <c r="A19" s="18" t="s">
        <v>13</v>
      </c>
      <c r="B19" s="49">
        <f t="shared" si="1"/>
        <v>24.0786</v>
      </c>
      <c r="C19" s="50">
        <f>C20</f>
        <v>7.055021999999999</v>
      </c>
      <c r="D19" s="50">
        <f>D20</f>
        <v>0.000948</v>
      </c>
      <c r="E19" s="50">
        <f>E20</f>
        <v>7.700288000000001</v>
      </c>
      <c r="F19" s="51">
        <f>F20</f>
        <v>9.322341999999999</v>
      </c>
    </row>
    <row r="20" spans="1:6" s="2" customFormat="1" ht="15.75" customHeight="1" hidden="1" thickBot="1">
      <c r="A20" s="21" t="s">
        <v>14</v>
      </c>
      <c r="B20" s="52">
        <f t="shared" si="1"/>
        <v>24.0786</v>
      </c>
      <c r="C20" s="53">
        <f>C39+C70+C83+C96+C109+C122+C135+C148+C161+C174+C187+C200</f>
        <v>7.055021999999999</v>
      </c>
      <c r="D20" s="53">
        <f>D39+D70+D83+D96+D109+D122+D135+D148+D161+D174+D187+D200</f>
        <v>0.000948</v>
      </c>
      <c r="E20" s="53">
        <f>E39+E70+E83+E96+E109+E122+E135+E148+E161+E174+E187+E200</f>
        <v>7.700288000000001</v>
      </c>
      <c r="F20" s="66">
        <f>F39+F70+F83+F96+F109+F122+F135+F148+F161+F174+F187+F200</f>
        <v>9.322341999999999</v>
      </c>
    </row>
    <row r="21" spans="1:6" s="3" customFormat="1" ht="15.75" customHeight="1" hidden="1" thickBot="1">
      <c r="A21" s="32" t="s">
        <v>15</v>
      </c>
      <c r="B21" s="33">
        <f t="shared" si="1"/>
        <v>26.260039</v>
      </c>
      <c r="C21" s="74">
        <f>C40+C71+C84+C97+C110+C123+C136+C149+C162+C175+C188+C201</f>
        <v>9.348</v>
      </c>
      <c r="D21" s="74">
        <f>D40+D71+D84+D97+D110+D123+D136+D149+D162+D175+D188+D201</f>
        <v>0.002</v>
      </c>
      <c r="E21" s="74">
        <f>E40+E71+E84+E97+E110+E123+E136+E149+E162+E175+E188+E201</f>
        <v>11.667755999999997</v>
      </c>
      <c r="F21" s="76">
        <f>F40+F71+F84+F97+F110+F123+F136+F149+F162+F175+F188+F201</f>
        <v>5.242283</v>
      </c>
    </row>
    <row r="22" spans="1:6" s="6" customFormat="1" ht="15.75" customHeight="1" hidden="1" thickBot="1">
      <c r="A22" s="18" t="s">
        <v>16</v>
      </c>
      <c r="B22" s="49">
        <f t="shared" si="1"/>
        <v>0.975769</v>
      </c>
      <c r="C22" s="50">
        <f>C23</f>
        <v>0.975769</v>
      </c>
      <c r="D22" s="44"/>
      <c r="E22" s="44"/>
      <c r="F22" s="28"/>
    </row>
    <row r="23" spans="1:6" s="2" customFormat="1" ht="15.75" customHeight="1" hidden="1" thickBot="1">
      <c r="A23" s="21" t="s">
        <v>14</v>
      </c>
      <c r="B23" s="52">
        <f t="shared" si="1"/>
        <v>0.975769</v>
      </c>
      <c r="C23" s="53">
        <f>C42</f>
        <v>0.975769</v>
      </c>
      <c r="D23" s="54"/>
      <c r="E23" s="54"/>
      <c r="F23" s="31"/>
    </row>
    <row r="24" spans="1:6" s="3" customFormat="1" ht="15.75" customHeight="1" hidden="1" thickBot="1">
      <c r="A24" s="39" t="s">
        <v>17</v>
      </c>
      <c r="B24" s="33">
        <f t="shared" si="1"/>
        <v>2.35</v>
      </c>
      <c r="C24" s="74">
        <f>C43</f>
        <v>2.35</v>
      </c>
      <c r="D24" s="35"/>
      <c r="E24" s="35"/>
      <c r="F24" s="36"/>
    </row>
    <row r="25" spans="1:6" s="6" customFormat="1" ht="15.75" customHeight="1" hidden="1" thickBot="1">
      <c r="A25" s="18" t="s">
        <v>35</v>
      </c>
      <c r="B25" s="49">
        <f>SUM(C25:F25)</f>
        <v>21.31466</v>
      </c>
      <c r="C25" s="50">
        <f>C26</f>
        <v>21.31466</v>
      </c>
      <c r="D25" s="44">
        <f>D26</f>
        <v>0</v>
      </c>
      <c r="E25" s="44">
        <f>E26</f>
        <v>0</v>
      </c>
      <c r="F25" s="28">
        <f>F26</f>
        <v>0</v>
      </c>
    </row>
    <row r="26" spans="1:6" s="2" customFormat="1" ht="15.75" customHeight="1" hidden="1" thickBot="1">
      <c r="A26" s="21" t="s">
        <v>14</v>
      </c>
      <c r="B26" s="52">
        <f>SUM(C26:F26)</f>
        <v>21.31466</v>
      </c>
      <c r="C26" s="53">
        <f>C55</f>
        <v>21.31466</v>
      </c>
      <c r="D26" s="54"/>
      <c r="E26" s="54"/>
      <c r="F26" s="31"/>
    </row>
    <row r="27" spans="1:6" s="3" customFormat="1" ht="15.75" customHeight="1" hidden="1" thickBot="1">
      <c r="A27" s="45" t="s">
        <v>15</v>
      </c>
      <c r="B27" s="68">
        <f>SUM(C27:F27)</f>
        <v>38.948</v>
      </c>
      <c r="C27" s="77">
        <f>C56</f>
        <v>38.948</v>
      </c>
      <c r="D27" s="78"/>
      <c r="E27" s="78"/>
      <c r="F27" s="79"/>
    </row>
    <row r="28" spans="1:6" s="5" customFormat="1" ht="15.75" customHeight="1" thickBot="1">
      <c r="A28" s="104" t="s">
        <v>40</v>
      </c>
      <c r="B28" s="105">
        <f>SUM(C28:F28)</f>
        <v>67.233008</v>
      </c>
      <c r="C28" s="106">
        <f>C29+C37+C41+C38</f>
        <v>19.228147</v>
      </c>
      <c r="D28" s="106">
        <f>D29+D37+D41+D38</f>
        <v>0.9575839999999999</v>
      </c>
      <c r="E28" s="106">
        <f>E29+E37+E41+E38</f>
        <v>18.70551</v>
      </c>
      <c r="F28" s="107">
        <f>F29+F37+F41+F38</f>
        <v>28.341766999999997</v>
      </c>
    </row>
    <row r="29" spans="1:6" s="6" customFormat="1" ht="15.75" customHeight="1">
      <c r="A29" s="18" t="s">
        <v>11</v>
      </c>
      <c r="B29" s="19">
        <v>20.242077</v>
      </c>
      <c r="C29" s="20">
        <v>0.039093</v>
      </c>
      <c r="D29" s="108">
        <v>0.0013</v>
      </c>
      <c r="E29" s="108">
        <v>0.8255530000000001</v>
      </c>
      <c r="F29" s="109">
        <v>19.376130999999997</v>
      </c>
    </row>
    <row r="30" spans="1:6" s="2" customFormat="1" ht="15.75" customHeight="1">
      <c r="A30" s="21" t="s">
        <v>4</v>
      </c>
      <c r="B30" s="22">
        <v>5.487782999999999</v>
      </c>
      <c r="C30" s="23">
        <v>0.007923</v>
      </c>
      <c r="D30" s="23"/>
      <c r="E30" s="23">
        <v>0.217636</v>
      </c>
      <c r="F30" s="24">
        <v>5.262224</v>
      </c>
    </row>
    <row r="31" spans="1:6" s="2" customFormat="1" ht="15.75" customHeight="1">
      <c r="A31" s="21" t="s">
        <v>12</v>
      </c>
      <c r="B31" s="22">
        <v>0.077998</v>
      </c>
      <c r="C31" s="23"/>
      <c r="D31" s="23"/>
      <c r="E31" s="23">
        <v>0.0184</v>
      </c>
      <c r="F31" s="24">
        <v>0.059598</v>
      </c>
    </row>
    <row r="32" spans="1:6" s="2" customFormat="1" ht="15.75" customHeight="1">
      <c r="A32" s="21" t="s">
        <v>5</v>
      </c>
      <c r="B32" s="22">
        <v>14.386008</v>
      </c>
      <c r="C32" s="23">
        <v>0.020646</v>
      </c>
      <c r="D32" s="23">
        <v>0.0013</v>
      </c>
      <c r="E32" s="23">
        <v>0.380475</v>
      </c>
      <c r="F32" s="24">
        <v>13.983587</v>
      </c>
    </row>
    <row r="33" spans="1:6" s="2" customFormat="1" ht="15.75" customHeight="1">
      <c r="A33" s="21" t="s">
        <v>25</v>
      </c>
      <c r="B33" s="22">
        <v>0.002465</v>
      </c>
      <c r="C33" s="23"/>
      <c r="D33" s="23"/>
      <c r="E33" s="23">
        <v>0.002465</v>
      </c>
      <c r="F33" s="24"/>
    </row>
    <row r="34" spans="1:10" s="2" customFormat="1" ht="15.75" customHeight="1">
      <c r="A34" s="21" t="s">
        <v>26</v>
      </c>
      <c r="B34" s="22">
        <v>0.261289</v>
      </c>
      <c r="C34" s="23"/>
      <c r="D34" s="23"/>
      <c r="E34" s="23">
        <v>0.198365</v>
      </c>
      <c r="F34" s="24">
        <v>0.062924</v>
      </c>
      <c r="H34" s="81"/>
      <c r="I34" s="81"/>
      <c r="J34" s="81"/>
    </row>
    <row r="35" spans="1:10" s="2" customFormat="1" ht="15.75" customHeight="1">
      <c r="A35" s="21" t="s">
        <v>27</v>
      </c>
      <c r="B35" s="22">
        <v>0.007578</v>
      </c>
      <c r="C35" s="23"/>
      <c r="D35" s="23"/>
      <c r="E35" s="23"/>
      <c r="F35" s="24">
        <v>0.007578</v>
      </c>
      <c r="H35" s="99"/>
      <c r="I35" s="99"/>
      <c r="J35" s="81"/>
    </row>
    <row r="36" spans="1:6" s="2" customFormat="1" ht="15.75" customHeight="1">
      <c r="A36" s="21" t="s">
        <v>28</v>
      </c>
      <c r="B36" s="22">
        <v>0.018956000000000004</v>
      </c>
      <c r="C36" s="23">
        <v>0.010524</v>
      </c>
      <c r="D36" s="23"/>
      <c r="E36" s="23">
        <v>0.008212</v>
      </c>
      <c r="F36" s="24">
        <v>0.00022</v>
      </c>
    </row>
    <row r="37" spans="1:6" s="101" customFormat="1" ht="15.75" customHeight="1">
      <c r="A37" s="18" t="s">
        <v>0</v>
      </c>
      <c r="B37" s="25">
        <v>31.892366000000003</v>
      </c>
      <c r="C37" s="26">
        <v>11.233392</v>
      </c>
      <c r="D37" s="27">
        <v>0.955336</v>
      </c>
      <c r="E37" s="44">
        <v>11.606413</v>
      </c>
      <c r="F37" s="28">
        <v>8.097225</v>
      </c>
    </row>
    <row r="38" spans="1:6" s="101" customFormat="1" ht="16.5" customHeight="1">
      <c r="A38" s="18" t="s">
        <v>13</v>
      </c>
      <c r="B38" s="25">
        <v>14.122796</v>
      </c>
      <c r="C38" s="26">
        <v>6.979893</v>
      </c>
      <c r="D38" s="26">
        <v>0.000948</v>
      </c>
      <c r="E38" s="26">
        <v>6.273544</v>
      </c>
      <c r="F38" s="29">
        <v>0.868411</v>
      </c>
    </row>
    <row r="39" spans="1:6" s="81" customFormat="1" ht="15.75" customHeight="1">
      <c r="A39" s="21" t="s">
        <v>14</v>
      </c>
      <c r="B39" s="22">
        <v>14.122796</v>
      </c>
      <c r="C39" s="23">
        <v>6.979893</v>
      </c>
      <c r="D39" s="30">
        <v>0.000948</v>
      </c>
      <c r="E39" s="30">
        <v>6.273544</v>
      </c>
      <c r="F39" s="31">
        <v>0.868411</v>
      </c>
    </row>
    <row r="40" spans="1:6" s="102" customFormat="1" ht="15.75" customHeight="1">
      <c r="A40" s="32" t="s">
        <v>15</v>
      </c>
      <c r="B40" s="33">
        <v>21.573999999999998</v>
      </c>
      <c r="C40" s="34">
        <v>9.348</v>
      </c>
      <c r="D40" s="35">
        <v>0.002</v>
      </c>
      <c r="E40" s="35">
        <v>10.696</v>
      </c>
      <c r="F40" s="36">
        <v>1.528</v>
      </c>
    </row>
    <row r="41" spans="1:6" s="101" customFormat="1" ht="15.75" customHeight="1">
      <c r="A41" s="18" t="s">
        <v>16</v>
      </c>
      <c r="B41" s="25">
        <v>0.975769</v>
      </c>
      <c r="C41" s="26">
        <v>0.975769</v>
      </c>
      <c r="D41" s="27"/>
      <c r="E41" s="27"/>
      <c r="F41" s="37"/>
    </row>
    <row r="42" spans="1:6" s="2" customFormat="1" ht="15.75" customHeight="1">
      <c r="A42" s="21" t="s">
        <v>14</v>
      </c>
      <c r="B42" s="22">
        <v>0.975769</v>
      </c>
      <c r="C42" s="23">
        <v>0.975769</v>
      </c>
      <c r="D42" s="30"/>
      <c r="E42" s="30"/>
      <c r="F42" s="38"/>
    </row>
    <row r="43" spans="1:6" s="3" customFormat="1" ht="15.75" customHeight="1" thickBot="1">
      <c r="A43" s="39" t="s">
        <v>17</v>
      </c>
      <c r="B43" s="40">
        <v>2.35</v>
      </c>
      <c r="C43" s="41">
        <v>2.35</v>
      </c>
      <c r="D43" s="42"/>
      <c r="E43" s="42"/>
      <c r="F43" s="43"/>
    </row>
    <row r="44" spans="1:6" s="70" customFormat="1" ht="15.75" customHeight="1" thickBot="1">
      <c r="A44" s="85" t="s">
        <v>18</v>
      </c>
      <c r="B44" s="82">
        <v>21.31466</v>
      </c>
      <c r="C44" s="83">
        <v>21.31466</v>
      </c>
      <c r="D44" s="83">
        <v>0</v>
      </c>
      <c r="E44" s="83">
        <v>0</v>
      </c>
      <c r="F44" s="84">
        <v>0</v>
      </c>
    </row>
    <row r="45" spans="1:6" s="4" customFormat="1" ht="15.75" customHeight="1">
      <c r="A45" s="18" t="s">
        <v>11</v>
      </c>
      <c r="B45" s="25">
        <v>0</v>
      </c>
      <c r="C45" s="26">
        <v>0</v>
      </c>
      <c r="D45" s="27">
        <v>0</v>
      </c>
      <c r="E45" s="27">
        <v>0</v>
      </c>
      <c r="F45" s="37">
        <v>0</v>
      </c>
    </row>
    <row r="46" spans="1:6" s="2" customFormat="1" ht="15.75" customHeight="1">
      <c r="A46" s="21" t="s">
        <v>4</v>
      </c>
      <c r="B46" s="22">
        <v>0</v>
      </c>
      <c r="C46" s="23"/>
      <c r="D46" s="30"/>
      <c r="E46" s="30"/>
      <c r="F46" s="38"/>
    </row>
    <row r="47" spans="1:6" s="2" customFormat="1" ht="15.75" customHeight="1">
      <c r="A47" s="21" t="s">
        <v>19</v>
      </c>
      <c r="B47" s="22">
        <v>0</v>
      </c>
      <c r="C47" s="23"/>
      <c r="D47" s="30"/>
      <c r="E47" s="30"/>
      <c r="F47" s="38"/>
    </row>
    <row r="48" spans="1:6" s="2" customFormat="1" ht="15.75" customHeight="1">
      <c r="A48" s="21" t="s">
        <v>5</v>
      </c>
      <c r="B48" s="22">
        <v>0</v>
      </c>
      <c r="C48" s="23"/>
      <c r="D48" s="30"/>
      <c r="E48" s="30"/>
      <c r="F48" s="38"/>
    </row>
    <row r="49" spans="1:6" s="2" customFormat="1" ht="15.75" customHeight="1">
      <c r="A49" s="21" t="s">
        <v>25</v>
      </c>
      <c r="B49" s="22">
        <v>0</v>
      </c>
      <c r="C49" s="23"/>
      <c r="D49" s="23"/>
      <c r="E49" s="23"/>
      <c r="F49" s="24"/>
    </row>
    <row r="50" spans="1:6" s="2" customFormat="1" ht="15.75" customHeight="1">
      <c r="A50" s="21" t="s">
        <v>26</v>
      </c>
      <c r="B50" s="22">
        <v>0</v>
      </c>
      <c r="C50" s="23"/>
      <c r="D50" s="23"/>
      <c r="E50" s="23"/>
      <c r="F50" s="24"/>
    </row>
    <row r="51" spans="1:6" s="2" customFormat="1" ht="15.75" customHeight="1">
      <c r="A51" s="21" t="s">
        <v>27</v>
      </c>
      <c r="B51" s="22">
        <v>0</v>
      </c>
      <c r="C51" s="23"/>
      <c r="D51" s="23"/>
      <c r="E51" s="23"/>
      <c r="F51" s="24"/>
    </row>
    <row r="52" spans="1:6" s="2" customFormat="1" ht="15.75" customHeight="1">
      <c r="A52" s="21" t="s">
        <v>28</v>
      </c>
      <c r="B52" s="22">
        <v>0</v>
      </c>
      <c r="C52" s="23"/>
      <c r="D52" s="23"/>
      <c r="E52" s="23"/>
      <c r="F52" s="24"/>
    </row>
    <row r="53" spans="1:6" s="6" customFormat="1" ht="15.75" customHeight="1">
      <c r="A53" s="18" t="s">
        <v>0</v>
      </c>
      <c r="B53" s="25">
        <v>0</v>
      </c>
      <c r="C53" s="26"/>
      <c r="D53" s="27"/>
      <c r="E53" s="44"/>
      <c r="F53" s="28"/>
    </row>
    <row r="54" spans="1:6" s="6" customFormat="1" ht="15.75" customHeight="1">
      <c r="A54" s="18" t="s">
        <v>13</v>
      </c>
      <c r="B54" s="25">
        <v>21.31466</v>
      </c>
      <c r="C54" s="26">
        <v>21.31466</v>
      </c>
      <c r="D54" s="27">
        <v>0</v>
      </c>
      <c r="E54" s="27">
        <v>0</v>
      </c>
      <c r="F54" s="37">
        <v>0</v>
      </c>
    </row>
    <row r="55" spans="1:6" s="2" customFormat="1" ht="15.75" customHeight="1">
      <c r="A55" s="21" t="s">
        <v>14</v>
      </c>
      <c r="B55" s="22">
        <v>21.31466</v>
      </c>
      <c r="C55" s="23">
        <v>21.31466</v>
      </c>
      <c r="D55" s="30"/>
      <c r="E55" s="30"/>
      <c r="F55" s="38"/>
    </row>
    <row r="56" spans="1:6" s="3" customFormat="1" ht="15.75" customHeight="1" thickBot="1">
      <c r="A56" s="45" t="s">
        <v>15</v>
      </c>
      <c r="B56" s="40">
        <v>38.948</v>
      </c>
      <c r="C56" s="41">
        <v>38.948</v>
      </c>
      <c r="D56" s="42"/>
      <c r="E56" s="42"/>
      <c r="F56" s="43"/>
    </row>
    <row r="57" spans="1:6" s="90" customFormat="1" ht="15.75" customHeight="1" hidden="1" thickBot="1">
      <c r="A57" s="117"/>
      <c r="B57" s="118">
        <v>2.809052</v>
      </c>
      <c r="C57" s="119">
        <v>0</v>
      </c>
      <c r="D57" s="119">
        <v>0</v>
      </c>
      <c r="E57" s="119">
        <v>0.170219</v>
      </c>
      <c r="F57" s="120">
        <v>2.638833</v>
      </c>
    </row>
    <row r="58" spans="1:6" s="90" customFormat="1" ht="15.75" customHeight="1" hidden="1" thickBot="1">
      <c r="A58" s="121"/>
      <c r="B58" s="122">
        <v>2.596777</v>
      </c>
      <c r="C58" s="123"/>
      <c r="D58" s="123"/>
      <c r="E58" s="123">
        <v>0.161895</v>
      </c>
      <c r="F58" s="124">
        <v>2.434882</v>
      </c>
    </row>
    <row r="59" spans="1:6" s="70" customFormat="1" ht="15.75" customHeight="1" thickBot="1">
      <c r="A59" s="85" t="s">
        <v>29</v>
      </c>
      <c r="B59" s="82">
        <v>0.142046</v>
      </c>
      <c r="C59" s="83"/>
      <c r="D59" s="83"/>
      <c r="E59" s="83"/>
      <c r="F59" s="84">
        <v>0.142046</v>
      </c>
    </row>
    <row r="60" spans="1:6" s="4" customFormat="1" ht="15.75" customHeight="1">
      <c r="A60" s="46" t="s">
        <v>11</v>
      </c>
      <c r="B60" s="19">
        <v>0.070229</v>
      </c>
      <c r="C60" s="20"/>
      <c r="D60" s="108"/>
      <c r="E60" s="108">
        <v>0.008324</v>
      </c>
      <c r="F60" s="109">
        <v>0.061905</v>
      </c>
    </row>
    <row r="61" spans="1:6" s="2" customFormat="1" ht="15.75" customHeight="1">
      <c r="A61" s="47" t="s">
        <v>4</v>
      </c>
      <c r="B61" s="22">
        <v>0</v>
      </c>
      <c r="C61" s="23"/>
      <c r="D61" s="23"/>
      <c r="E61" s="23"/>
      <c r="F61" s="24"/>
    </row>
    <row r="62" spans="1:6" s="2" customFormat="1" ht="15.75" customHeight="1">
      <c r="A62" s="47" t="s">
        <v>19</v>
      </c>
      <c r="B62" s="22">
        <v>0</v>
      </c>
      <c r="C62" s="23"/>
      <c r="D62" s="30"/>
      <c r="E62" s="30"/>
      <c r="F62" s="38"/>
    </row>
    <row r="63" spans="1:6" s="2" customFormat="1" ht="15.75" customHeight="1">
      <c r="A63" s="47" t="s">
        <v>5</v>
      </c>
      <c r="B63" s="22">
        <v>0</v>
      </c>
      <c r="C63" s="23"/>
      <c r="D63" s="30"/>
      <c r="E63" s="30"/>
      <c r="F63" s="38"/>
    </row>
    <row r="64" spans="1:6" s="2" customFormat="1" ht="15.75" customHeight="1">
      <c r="A64" s="47" t="s">
        <v>25</v>
      </c>
      <c r="B64" s="22">
        <v>0</v>
      </c>
      <c r="C64" s="23"/>
      <c r="D64" s="23"/>
      <c r="E64" s="23"/>
      <c r="F64" s="24"/>
    </row>
    <row r="65" spans="1:6" s="2" customFormat="1" ht="15.75" customHeight="1">
      <c r="A65" s="47" t="s">
        <v>26</v>
      </c>
      <c r="B65" s="22">
        <v>5.210787</v>
      </c>
      <c r="C65" s="23">
        <v>2.459986</v>
      </c>
      <c r="D65" s="23">
        <v>0.041741</v>
      </c>
      <c r="E65" s="23">
        <v>1.81058</v>
      </c>
      <c r="F65" s="24">
        <v>0.89848</v>
      </c>
    </row>
    <row r="66" spans="1:6" s="2" customFormat="1" ht="15.75" customHeight="1">
      <c r="A66" s="47" t="s">
        <v>27</v>
      </c>
      <c r="B66" s="22">
        <v>2.070131</v>
      </c>
      <c r="C66" s="23">
        <v>1.87142</v>
      </c>
      <c r="D66" s="23">
        <v>0</v>
      </c>
      <c r="E66" s="23">
        <v>0.158528</v>
      </c>
      <c r="F66" s="24">
        <v>0.040183</v>
      </c>
    </row>
    <row r="67" spans="1:6" s="2" customFormat="1" ht="15.75" customHeight="1">
      <c r="A67" s="47" t="s">
        <v>28</v>
      </c>
      <c r="B67" s="22">
        <v>2.070131</v>
      </c>
      <c r="C67" s="23">
        <v>1.87142</v>
      </c>
      <c r="D67" s="23"/>
      <c r="E67" s="23">
        <v>0.158528</v>
      </c>
      <c r="F67" s="24">
        <v>0.040183</v>
      </c>
    </row>
    <row r="68" spans="1:6" s="6" customFormat="1" ht="15.75" customHeight="1">
      <c r="A68" s="46" t="s">
        <v>0</v>
      </c>
      <c r="B68" s="25">
        <v>2.654</v>
      </c>
      <c r="C68" s="26">
        <v>2.36</v>
      </c>
      <c r="D68" s="27"/>
      <c r="E68" s="44">
        <v>0.215</v>
      </c>
      <c r="F68" s="28">
        <v>0.079</v>
      </c>
    </row>
    <row r="69" spans="1:6" s="6" customFormat="1" ht="15.75" customHeight="1">
      <c r="A69" s="125" t="s">
        <v>31</v>
      </c>
      <c r="B69" s="111">
        <v>0</v>
      </c>
      <c r="C69" s="112">
        <v>0</v>
      </c>
      <c r="D69" s="126">
        <v>0</v>
      </c>
      <c r="E69" s="126">
        <v>0</v>
      </c>
      <c r="F69" s="127">
        <v>0</v>
      </c>
    </row>
    <row r="70" spans="1:6" s="2" customFormat="1" ht="15.75" customHeight="1">
      <c r="A70" s="128" t="s">
        <v>14</v>
      </c>
      <c r="B70" s="114">
        <v>0</v>
      </c>
      <c r="C70" s="112">
        <v>0</v>
      </c>
      <c r="D70" s="126">
        <v>0</v>
      </c>
      <c r="E70" s="129">
        <v>0</v>
      </c>
      <c r="F70" s="130">
        <v>0</v>
      </c>
    </row>
    <row r="71" spans="1:6" s="3" customFormat="1" ht="15.75" customHeight="1" thickBot="1">
      <c r="A71" s="131" t="s">
        <v>15</v>
      </c>
      <c r="B71" s="132">
        <v>0</v>
      </c>
      <c r="C71" s="133"/>
      <c r="D71" s="134"/>
      <c r="E71" s="134"/>
      <c r="F71" s="135"/>
    </row>
    <row r="72" spans="1:6" s="70" customFormat="1" ht="0.75" customHeight="1" thickBot="1">
      <c r="A72" s="85" t="s">
        <v>36</v>
      </c>
      <c r="B72" s="82">
        <v>0</v>
      </c>
      <c r="C72" s="83"/>
      <c r="D72" s="83"/>
      <c r="E72" s="83"/>
      <c r="F72" s="84"/>
    </row>
    <row r="73" spans="1:6" s="4" customFormat="1" ht="15.75" customHeight="1" hidden="1" thickBot="1">
      <c r="A73" s="18" t="s">
        <v>11</v>
      </c>
      <c r="B73" s="25">
        <v>0</v>
      </c>
      <c r="C73" s="26"/>
      <c r="D73" s="27"/>
      <c r="E73" s="27"/>
      <c r="F73" s="37"/>
    </row>
    <row r="74" spans="1:6" s="2" customFormat="1" ht="15.75" customHeight="1" hidden="1" thickBot="1">
      <c r="A74" s="21" t="s">
        <v>4</v>
      </c>
      <c r="B74" s="22">
        <v>0</v>
      </c>
      <c r="C74" s="23"/>
      <c r="D74" s="30"/>
      <c r="E74" s="30"/>
      <c r="F74" s="38"/>
    </row>
    <row r="75" spans="1:6" s="2" customFormat="1" ht="15.75" customHeight="1" hidden="1" thickBot="1">
      <c r="A75" s="21" t="s">
        <v>19</v>
      </c>
      <c r="B75" s="22">
        <v>0</v>
      </c>
      <c r="C75" s="23"/>
      <c r="D75" s="30"/>
      <c r="E75" s="30"/>
      <c r="F75" s="38"/>
    </row>
    <row r="76" spans="1:6" s="2" customFormat="1" ht="15.75" customHeight="1" hidden="1" thickBot="1">
      <c r="A76" s="21" t="s">
        <v>5</v>
      </c>
      <c r="B76" s="22">
        <v>0</v>
      </c>
      <c r="C76" s="23"/>
      <c r="D76" s="30"/>
      <c r="E76" s="30"/>
      <c r="F76" s="38"/>
    </row>
    <row r="77" spans="1:6" s="2" customFormat="1" ht="15.75" customHeight="1" hidden="1" thickBot="1">
      <c r="A77" s="21" t="s">
        <v>25</v>
      </c>
      <c r="B77" s="22">
        <v>0</v>
      </c>
      <c r="C77" s="23"/>
      <c r="D77" s="23"/>
      <c r="E77" s="23"/>
      <c r="F77" s="24"/>
    </row>
    <row r="78" spans="1:6" s="2" customFormat="1" ht="15.75" customHeight="1" hidden="1" thickBot="1">
      <c r="A78" s="21" t="s">
        <v>26</v>
      </c>
      <c r="B78" s="22">
        <v>0</v>
      </c>
      <c r="C78" s="23"/>
      <c r="D78" s="23"/>
      <c r="E78" s="23"/>
      <c r="F78" s="24"/>
    </row>
    <row r="79" spans="1:6" s="2" customFormat="1" ht="15.75" customHeight="1" hidden="1" thickBot="1">
      <c r="A79" s="21" t="s">
        <v>27</v>
      </c>
      <c r="B79" s="22">
        <v>0</v>
      </c>
      <c r="C79" s="23">
        <v>0</v>
      </c>
      <c r="D79" s="23">
        <v>0</v>
      </c>
      <c r="E79" s="23">
        <v>0</v>
      </c>
      <c r="F79" s="24">
        <v>0</v>
      </c>
    </row>
    <row r="80" spans="1:6" s="2" customFormat="1" ht="15.75" customHeight="1" hidden="1" thickBot="1">
      <c r="A80" s="21" t="s">
        <v>28</v>
      </c>
      <c r="B80" s="22">
        <v>0</v>
      </c>
      <c r="C80" s="23"/>
      <c r="D80" s="23"/>
      <c r="E80" s="23"/>
      <c r="F80" s="24"/>
    </row>
    <row r="81" spans="1:6" s="6" customFormat="1" ht="15.75" customHeight="1" hidden="1" thickBot="1">
      <c r="A81" s="18" t="s">
        <v>0</v>
      </c>
      <c r="B81" s="25">
        <v>0</v>
      </c>
      <c r="C81" s="26"/>
      <c r="D81" s="27"/>
      <c r="E81" s="44"/>
      <c r="F81" s="28"/>
    </row>
    <row r="82" spans="1:6" s="6" customFormat="1" ht="15.75" customHeight="1" hidden="1" thickBot="1">
      <c r="A82" s="18" t="s">
        <v>31</v>
      </c>
      <c r="B82" s="25">
        <v>2.951529</v>
      </c>
      <c r="C82" s="26">
        <v>2.924727</v>
      </c>
      <c r="D82" s="27">
        <v>0</v>
      </c>
      <c r="E82" s="27">
        <v>0</v>
      </c>
      <c r="F82" s="37">
        <v>0.026802</v>
      </c>
    </row>
    <row r="83" spans="1:6" s="2" customFormat="1" ht="15.75" customHeight="1" hidden="1" thickBot="1">
      <c r="A83" s="21" t="s">
        <v>14</v>
      </c>
      <c r="B83" s="22">
        <v>0</v>
      </c>
      <c r="C83" s="23">
        <v>0</v>
      </c>
      <c r="D83" s="30">
        <v>0</v>
      </c>
      <c r="E83" s="30">
        <v>0</v>
      </c>
      <c r="F83" s="38">
        <v>0</v>
      </c>
    </row>
    <row r="84" spans="1:6" s="3" customFormat="1" ht="15.75" customHeight="1" hidden="1" thickBot="1">
      <c r="A84" s="45" t="s">
        <v>15</v>
      </c>
      <c r="B84" s="40">
        <v>0</v>
      </c>
      <c r="C84" s="41"/>
      <c r="D84" s="42"/>
      <c r="E84" s="42"/>
      <c r="F84" s="43"/>
    </row>
    <row r="85" spans="1:6" s="70" customFormat="1" ht="15.75" customHeight="1" thickBot="1">
      <c r="A85" s="85" t="s">
        <v>38</v>
      </c>
      <c r="B85" s="82">
        <v>0</v>
      </c>
      <c r="C85" s="83"/>
      <c r="D85" s="83"/>
      <c r="E85" s="83"/>
      <c r="F85" s="84"/>
    </row>
    <row r="86" spans="1:6" s="4" customFormat="1" ht="15.75" customHeight="1">
      <c r="A86" s="18" t="s">
        <v>11</v>
      </c>
      <c r="B86" s="25">
        <v>0</v>
      </c>
      <c r="C86" s="26"/>
      <c r="D86" s="27"/>
      <c r="E86" s="27"/>
      <c r="F86" s="37"/>
    </row>
    <row r="87" spans="1:6" s="2" customFormat="1" ht="15.75" customHeight="1">
      <c r="A87" s="21" t="s">
        <v>4</v>
      </c>
      <c r="B87" s="22">
        <v>0</v>
      </c>
      <c r="C87" s="23"/>
      <c r="D87" s="30"/>
      <c r="E87" s="30"/>
      <c r="F87" s="38"/>
    </row>
    <row r="88" spans="1:6" s="2" customFormat="1" ht="15.75" customHeight="1">
      <c r="A88" s="21" t="s">
        <v>19</v>
      </c>
      <c r="B88" s="22">
        <v>0</v>
      </c>
      <c r="C88" s="23"/>
      <c r="D88" s="30"/>
      <c r="E88" s="30"/>
      <c r="F88" s="38"/>
    </row>
    <row r="89" spans="1:6" s="2" customFormat="1" ht="15.75" customHeight="1">
      <c r="A89" s="21" t="s">
        <v>5</v>
      </c>
      <c r="B89" s="22">
        <v>0</v>
      </c>
      <c r="C89" s="23"/>
      <c r="D89" s="30"/>
      <c r="E89" s="30"/>
      <c r="F89" s="38"/>
    </row>
    <row r="90" spans="1:6" s="2" customFormat="1" ht="15.75" customHeight="1">
      <c r="A90" s="21" t="s">
        <v>25</v>
      </c>
      <c r="B90" s="22">
        <v>0</v>
      </c>
      <c r="C90" s="23"/>
      <c r="D90" s="23"/>
      <c r="E90" s="23"/>
      <c r="F90" s="24"/>
    </row>
    <row r="91" spans="1:6" s="2" customFormat="1" ht="15.75" customHeight="1">
      <c r="A91" s="21" t="s">
        <v>26</v>
      </c>
      <c r="B91" s="22">
        <v>1.1598639999999998</v>
      </c>
      <c r="C91" s="23">
        <v>1.1330619999999998</v>
      </c>
      <c r="D91" s="23"/>
      <c r="E91" s="23"/>
      <c r="F91" s="24">
        <v>0.026802</v>
      </c>
    </row>
    <row r="92" spans="1:6" s="2" customFormat="1" ht="15.75" customHeight="1">
      <c r="A92" s="21" t="s">
        <v>27</v>
      </c>
      <c r="B92" s="22">
        <v>1.791665</v>
      </c>
      <c r="C92" s="23">
        <v>1.791665</v>
      </c>
      <c r="D92" s="23">
        <v>0</v>
      </c>
      <c r="E92" s="23">
        <v>0</v>
      </c>
      <c r="F92" s="24">
        <v>0</v>
      </c>
    </row>
    <row r="93" spans="1:6" s="2" customFormat="1" ht="15.75" customHeight="1">
      <c r="A93" s="21" t="s">
        <v>28</v>
      </c>
      <c r="B93" s="22">
        <v>1.791665</v>
      </c>
      <c r="C93" s="23">
        <v>1.791665</v>
      </c>
      <c r="D93" s="23"/>
      <c r="E93" s="23"/>
      <c r="F93" s="24"/>
    </row>
    <row r="94" spans="1:6" s="6" customFormat="1" ht="15.75" customHeight="1">
      <c r="A94" s="18" t="s">
        <v>0</v>
      </c>
      <c r="B94" s="25">
        <v>1.197</v>
      </c>
      <c r="C94" s="26">
        <v>1.197</v>
      </c>
      <c r="D94" s="27"/>
      <c r="E94" s="44"/>
      <c r="F94" s="28"/>
    </row>
    <row r="95" spans="1:6" s="101" customFormat="1" ht="15.75" customHeight="1">
      <c r="A95" s="110" t="s">
        <v>13</v>
      </c>
      <c r="B95" s="111">
        <v>5.721862</v>
      </c>
      <c r="C95" s="112">
        <v>0.692902</v>
      </c>
      <c r="D95" s="126">
        <v>0</v>
      </c>
      <c r="E95" s="126">
        <v>2.043171</v>
      </c>
      <c r="F95" s="127">
        <v>2.985789</v>
      </c>
    </row>
    <row r="96" spans="1:6" s="81" customFormat="1" ht="15.75" customHeight="1">
      <c r="A96" s="113" t="s">
        <v>14</v>
      </c>
      <c r="B96" s="114">
        <v>2.27632</v>
      </c>
      <c r="C96" s="115">
        <v>0.073802</v>
      </c>
      <c r="D96" s="116">
        <v>0</v>
      </c>
      <c r="E96" s="116">
        <v>0.183322</v>
      </c>
      <c r="F96" s="136">
        <v>2.019196</v>
      </c>
    </row>
    <row r="97" spans="1:6" s="102" customFormat="1" ht="15.75" customHeight="1" thickBot="1">
      <c r="A97" s="137" t="s">
        <v>15</v>
      </c>
      <c r="B97" s="132">
        <v>1.428528</v>
      </c>
      <c r="C97" s="133"/>
      <c r="D97" s="134"/>
      <c r="E97" s="134">
        <v>0.021215</v>
      </c>
      <c r="F97" s="135">
        <v>1.407313</v>
      </c>
    </row>
    <row r="98" spans="1:6" s="70" customFormat="1" ht="15.75" customHeight="1" thickBot="1">
      <c r="A98" s="85" t="s">
        <v>20</v>
      </c>
      <c r="B98" s="82">
        <v>0</v>
      </c>
      <c r="C98" s="83"/>
      <c r="D98" s="83"/>
      <c r="E98" s="83"/>
      <c r="F98" s="84"/>
    </row>
    <row r="99" spans="1:6" s="2" customFormat="1" ht="15.75" customHeight="1">
      <c r="A99" s="46" t="s">
        <v>11</v>
      </c>
      <c r="B99" s="25">
        <v>0.6038680000000001</v>
      </c>
      <c r="C99" s="26"/>
      <c r="D99" s="27"/>
      <c r="E99" s="27">
        <v>0.003299</v>
      </c>
      <c r="F99" s="37">
        <v>0.600569</v>
      </c>
    </row>
    <row r="100" spans="1:6" s="2" customFormat="1" ht="15.75" customHeight="1">
      <c r="A100" s="47" t="s">
        <v>4</v>
      </c>
      <c r="B100" s="22">
        <v>0</v>
      </c>
      <c r="C100" s="23"/>
      <c r="D100" s="30"/>
      <c r="E100" s="30"/>
      <c r="F100" s="38"/>
    </row>
    <row r="101" spans="1:6" s="2" customFormat="1" ht="15.75" customHeight="1">
      <c r="A101" s="47" t="s">
        <v>19</v>
      </c>
      <c r="B101" s="22">
        <v>0.011314</v>
      </c>
      <c r="C101" s="23"/>
      <c r="D101" s="30"/>
      <c r="E101" s="30"/>
      <c r="F101" s="38">
        <v>0.011314</v>
      </c>
    </row>
    <row r="102" spans="1:6" s="2" customFormat="1" ht="15.75" customHeight="1">
      <c r="A102" s="47" t="s">
        <v>5</v>
      </c>
      <c r="B102" s="22">
        <v>0.23261</v>
      </c>
      <c r="C102" s="23">
        <v>0.073802</v>
      </c>
      <c r="D102" s="30"/>
      <c r="E102" s="30">
        <v>0.158808</v>
      </c>
      <c r="F102" s="38"/>
    </row>
    <row r="103" spans="1:6" s="2" customFormat="1" ht="15.75" customHeight="1">
      <c r="A103" s="47" t="s">
        <v>25</v>
      </c>
      <c r="B103" s="22">
        <v>0</v>
      </c>
      <c r="C103" s="23"/>
      <c r="D103" s="23"/>
      <c r="E103" s="23"/>
      <c r="F103" s="24"/>
    </row>
    <row r="104" spans="1:6" s="2" customFormat="1" ht="15.75" customHeight="1">
      <c r="A104" s="47" t="s">
        <v>26</v>
      </c>
      <c r="B104" s="22">
        <v>3.42425</v>
      </c>
      <c r="C104" s="23">
        <v>0.6191</v>
      </c>
      <c r="D104" s="23"/>
      <c r="E104" s="23">
        <v>1.839816</v>
      </c>
      <c r="F104" s="24">
        <v>0.965334</v>
      </c>
    </row>
    <row r="105" spans="1:6" s="2" customFormat="1" ht="15.75" customHeight="1">
      <c r="A105" s="47" t="s">
        <v>27</v>
      </c>
      <c r="B105" s="22">
        <v>0.021292</v>
      </c>
      <c r="C105" s="23">
        <v>0</v>
      </c>
      <c r="D105" s="23">
        <v>0</v>
      </c>
      <c r="E105" s="23">
        <v>0.020033</v>
      </c>
      <c r="F105" s="24">
        <v>0.001259</v>
      </c>
    </row>
    <row r="106" spans="1:6" s="2" customFormat="1" ht="15.75" customHeight="1">
      <c r="A106" s="47" t="s">
        <v>28</v>
      </c>
      <c r="B106" s="22">
        <v>0.021292</v>
      </c>
      <c r="C106" s="23"/>
      <c r="D106" s="23"/>
      <c r="E106" s="23">
        <v>0.020033</v>
      </c>
      <c r="F106" s="24">
        <v>0.001259</v>
      </c>
    </row>
    <row r="107" spans="1:6" s="2" customFormat="1" ht="15.75" customHeight="1">
      <c r="A107" s="46" t="s">
        <v>0</v>
      </c>
      <c r="B107" s="25">
        <v>0.032</v>
      </c>
      <c r="C107" s="26"/>
      <c r="D107" s="27"/>
      <c r="E107" s="44">
        <v>0.03</v>
      </c>
      <c r="F107" s="28">
        <v>0.002</v>
      </c>
    </row>
    <row r="108" spans="1:6" s="6" customFormat="1" ht="15.75" customHeight="1">
      <c r="A108" s="125" t="s">
        <v>13</v>
      </c>
      <c r="B108" s="111">
        <v>2.172306</v>
      </c>
      <c r="C108" s="112">
        <v>1.07678</v>
      </c>
      <c r="D108" s="126">
        <v>0</v>
      </c>
      <c r="E108" s="126">
        <v>0.650805</v>
      </c>
      <c r="F108" s="127">
        <v>0.44472100000000003</v>
      </c>
    </row>
    <row r="109" spans="1:6" s="2" customFormat="1" ht="15.75" customHeight="1">
      <c r="A109" s="128" t="s">
        <v>14</v>
      </c>
      <c r="B109" s="114">
        <v>0.386736</v>
      </c>
      <c r="C109" s="115">
        <v>0.001327</v>
      </c>
      <c r="D109" s="116">
        <v>0</v>
      </c>
      <c r="E109" s="116">
        <v>0</v>
      </c>
      <c r="F109" s="136">
        <v>0.385409</v>
      </c>
    </row>
    <row r="110" spans="1:6" s="3" customFormat="1" ht="15.75" customHeight="1" thickBot="1">
      <c r="A110" s="131" t="s">
        <v>15</v>
      </c>
      <c r="B110" s="132">
        <v>0.38328</v>
      </c>
      <c r="C110" s="133"/>
      <c r="D110" s="134"/>
      <c r="E110" s="134"/>
      <c r="F110" s="135">
        <v>0.38328</v>
      </c>
    </row>
    <row r="111" spans="1:6" s="70" customFormat="1" ht="15.75" customHeight="1" thickBot="1">
      <c r="A111" s="85" t="s">
        <v>30</v>
      </c>
      <c r="B111" s="82">
        <v>0.002129</v>
      </c>
      <c r="C111" s="83"/>
      <c r="D111" s="83"/>
      <c r="E111" s="83"/>
      <c r="F111" s="84">
        <v>0.002129</v>
      </c>
    </row>
    <row r="112" spans="1:6" s="2" customFormat="1" ht="15.75" customHeight="1">
      <c r="A112" s="46" t="s">
        <v>11</v>
      </c>
      <c r="B112" s="25">
        <v>0</v>
      </c>
      <c r="C112" s="26"/>
      <c r="D112" s="27"/>
      <c r="E112" s="27"/>
      <c r="F112" s="37"/>
    </row>
    <row r="113" spans="1:6" s="2" customFormat="1" ht="15.75" customHeight="1">
      <c r="A113" s="47" t="s">
        <v>4</v>
      </c>
      <c r="B113" s="22">
        <v>0</v>
      </c>
      <c r="C113" s="23"/>
      <c r="D113" s="30"/>
      <c r="E113" s="30"/>
      <c r="F113" s="38"/>
    </row>
    <row r="114" spans="1:6" s="2" customFormat="1" ht="15.75" customHeight="1">
      <c r="A114" s="47" t="s">
        <v>19</v>
      </c>
      <c r="B114" s="22">
        <v>0</v>
      </c>
      <c r="C114" s="23"/>
      <c r="D114" s="30"/>
      <c r="E114" s="30"/>
      <c r="F114" s="38"/>
    </row>
    <row r="115" spans="1:6" s="2" customFormat="1" ht="15.75" customHeight="1">
      <c r="A115" s="47" t="s">
        <v>5</v>
      </c>
      <c r="B115" s="22">
        <v>0</v>
      </c>
      <c r="C115" s="23"/>
      <c r="D115" s="30"/>
      <c r="E115" s="30"/>
      <c r="F115" s="38"/>
    </row>
    <row r="116" spans="1:6" s="2" customFormat="1" ht="15.75" customHeight="1">
      <c r="A116" s="47" t="s">
        <v>25</v>
      </c>
      <c r="B116" s="22">
        <v>0.001327</v>
      </c>
      <c r="C116" s="23">
        <v>0.001327</v>
      </c>
      <c r="D116" s="23"/>
      <c r="E116" s="23"/>
      <c r="F116" s="24"/>
    </row>
    <row r="117" spans="1:6" s="2" customFormat="1" ht="15.75" customHeight="1">
      <c r="A117" s="47" t="s">
        <v>26</v>
      </c>
      <c r="B117" s="22">
        <v>1.727553</v>
      </c>
      <c r="C117" s="23">
        <v>1.075453</v>
      </c>
      <c r="D117" s="23"/>
      <c r="E117" s="23">
        <v>0.634698</v>
      </c>
      <c r="F117" s="24">
        <v>0.017402</v>
      </c>
    </row>
    <row r="118" spans="1:6" s="2" customFormat="1" ht="15.75" customHeight="1">
      <c r="A118" s="47" t="s">
        <v>27</v>
      </c>
      <c r="B118" s="22">
        <v>0.058017</v>
      </c>
      <c r="C118" s="23">
        <v>0</v>
      </c>
      <c r="D118" s="23">
        <v>0</v>
      </c>
      <c r="E118" s="23">
        <v>0.016107</v>
      </c>
      <c r="F118" s="24">
        <v>0.04191</v>
      </c>
    </row>
    <row r="119" spans="1:6" s="2" customFormat="1" ht="15.75" customHeight="1">
      <c r="A119" s="47" t="s">
        <v>28</v>
      </c>
      <c r="B119" s="22">
        <v>0.058017</v>
      </c>
      <c r="C119" s="23"/>
      <c r="D119" s="23"/>
      <c r="E119" s="23">
        <v>0.016107</v>
      </c>
      <c r="F119" s="24">
        <v>0.04191</v>
      </c>
    </row>
    <row r="120" spans="1:6" s="2" customFormat="1" ht="15.75" customHeight="1">
      <c r="A120" s="46" t="s">
        <v>0</v>
      </c>
      <c r="B120" s="25">
        <v>0.10300000000000001</v>
      </c>
      <c r="C120" s="26"/>
      <c r="D120" s="27"/>
      <c r="E120" s="44">
        <v>0.038</v>
      </c>
      <c r="F120" s="28">
        <v>0.065</v>
      </c>
    </row>
    <row r="121" spans="1:6" s="6" customFormat="1" ht="15.75" customHeight="1">
      <c r="A121" s="46" t="s">
        <v>13</v>
      </c>
      <c r="B121" s="25">
        <v>4.2259709999999995</v>
      </c>
      <c r="C121" s="26">
        <v>2.690474</v>
      </c>
      <c r="D121" s="27">
        <v>0</v>
      </c>
      <c r="E121" s="27">
        <v>0.88163</v>
      </c>
      <c r="F121" s="37">
        <v>0.653867</v>
      </c>
    </row>
    <row r="122" spans="1:6" s="2" customFormat="1" ht="15.75" customHeight="1">
      <c r="A122" s="47" t="s">
        <v>14</v>
      </c>
      <c r="B122" s="22">
        <v>0.45342699999999997</v>
      </c>
      <c r="C122" s="23">
        <v>0</v>
      </c>
      <c r="D122" s="30">
        <v>0</v>
      </c>
      <c r="E122" s="30">
        <v>0.056611</v>
      </c>
      <c r="F122" s="38">
        <v>0.39681599999999995</v>
      </c>
    </row>
    <row r="123" spans="1:6" s="3" customFormat="1" ht="15.75" customHeight="1" thickBot="1">
      <c r="A123" s="48" t="s">
        <v>15</v>
      </c>
      <c r="B123" s="40">
        <v>0.160186</v>
      </c>
      <c r="C123" s="41"/>
      <c r="D123" s="42"/>
      <c r="E123" s="42">
        <v>0.051147</v>
      </c>
      <c r="F123" s="43">
        <v>0.109039</v>
      </c>
    </row>
    <row r="124" spans="1:6" s="70" customFormat="1" ht="15.75" customHeight="1" thickBot="1">
      <c r="A124" s="85" t="s">
        <v>21</v>
      </c>
      <c r="B124" s="82">
        <v>0.011559999999999999</v>
      </c>
      <c r="C124" s="83"/>
      <c r="D124" s="83"/>
      <c r="E124" s="83">
        <v>0.00138</v>
      </c>
      <c r="F124" s="84">
        <v>0.01018</v>
      </c>
    </row>
    <row r="125" spans="1:6" s="2" customFormat="1" ht="15.75" customHeight="1">
      <c r="A125" s="46" t="s">
        <v>11</v>
      </c>
      <c r="B125" s="25">
        <v>0.281339</v>
      </c>
      <c r="C125" s="26"/>
      <c r="D125" s="27"/>
      <c r="E125" s="27">
        <v>0.003742</v>
      </c>
      <c r="F125" s="37">
        <v>0.277597</v>
      </c>
    </row>
    <row r="126" spans="1:6" s="2" customFormat="1" ht="15.75" customHeight="1">
      <c r="A126" s="47" t="s">
        <v>4</v>
      </c>
      <c r="B126" s="22">
        <v>0</v>
      </c>
      <c r="C126" s="23"/>
      <c r="D126" s="30"/>
      <c r="E126" s="30"/>
      <c r="F126" s="38"/>
    </row>
    <row r="127" spans="1:6" s="2" customFormat="1" ht="15.75" customHeight="1">
      <c r="A127" s="47" t="s">
        <v>19</v>
      </c>
      <c r="B127" s="22">
        <v>9E-05</v>
      </c>
      <c r="C127" s="23"/>
      <c r="D127" s="30"/>
      <c r="E127" s="30">
        <v>9E-05</v>
      </c>
      <c r="F127" s="38"/>
    </row>
    <row r="128" spans="1:6" s="2" customFormat="1" ht="15.75" customHeight="1">
      <c r="A128" s="47" t="s">
        <v>5</v>
      </c>
      <c r="B128" s="22">
        <v>0</v>
      </c>
      <c r="C128" s="23"/>
      <c r="D128" s="30"/>
      <c r="E128" s="30"/>
      <c r="F128" s="38"/>
    </row>
    <row r="129" spans="1:6" s="2" customFormat="1" ht="15.75" customHeight="1">
      <c r="A129" s="47" t="s">
        <v>25</v>
      </c>
      <c r="B129" s="22">
        <v>0.000252</v>
      </c>
      <c r="C129" s="23"/>
      <c r="D129" s="23"/>
      <c r="E129" s="23">
        <v>0.000252</v>
      </c>
      <c r="F129" s="24"/>
    </row>
    <row r="130" spans="1:6" s="2" customFormat="1" ht="15.75" customHeight="1">
      <c r="A130" s="47" t="s">
        <v>26</v>
      </c>
      <c r="B130" s="22">
        <v>3.399795</v>
      </c>
      <c r="C130" s="23">
        <v>2.468023</v>
      </c>
      <c r="D130" s="23"/>
      <c r="E130" s="23">
        <v>0.749437</v>
      </c>
      <c r="F130" s="24">
        <v>0.182335</v>
      </c>
    </row>
    <row r="131" spans="1:6" s="2" customFormat="1" ht="15.75" customHeight="1">
      <c r="A131" s="47" t="s">
        <v>27</v>
      </c>
      <c r="B131" s="22">
        <v>0.372749</v>
      </c>
      <c r="C131" s="23">
        <v>0.222451</v>
      </c>
      <c r="D131" s="23">
        <v>0</v>
      </c>
      <c r="E131" s="23">
        <v>0.075582</v>
      </c>
      <c r="F131" s="24">
        <v>0.074716</v>
      </c>
    </row>
    <row r="132" spans="1:6" s="2" customFormat="1" ht="15.75" customHeight="1">
      <c r="A132" s="47" t="s">
        <v>28</v>
      </c>
      <c r="B132" s="22">
        <v>0.372749</v>
      </c>
      <c r="C132" s="23">
        <v>0.222451</v>
      </c>
      <c r="D132" s="23"/>
      <c r="E132" s="23">
        <v>0.075582</v>
      </c>
      <c r="F132" s="24">
        <v>0.074716</v>
      </c>
    </row>
    <row r="133" spans="1:6" s="2" customFormat="1" ht="15.75" customHeight="1">
      <c r="A133" s="46" t="s">
        <v>0</v>
      </c>
      <c r="B133" s="25">
        <v>0.601</v>
      </c>
      <c r="C133" s="26">
        <v>0.363</v>
      </c>
      <c r="D133" s="27"/>
      <c r="E133" s="44">
        <v>0.118</v>
      </c>
      <c r="F133" s="28">
        <v>0.12</v>
      </c>
    </row>
    <row r="134" spans="1:6" s="6" customFormat="1" ht="15.75" customHeight="1">
      <c r="A134" s="125" t="s">
        <v>13</v>
      </c>
      <c r="B134" s="111">
        <v>2.959191</v>
      </c>
      <c r="C134" s="112">
        <v>2.1120840000000003</v>
      </c>
      <c r="D134" s="126">
        <v>0</v>
      </c>
      <c r="E134" s="126">
        <v>0.417271</v>
      </c>
      <c r="F134" s="127">
        <v>0.429836</v>
      </c>
    </row>
    <row r="135" spans="1:6" s="2" customFormat="1" ht="15.75" customHeight="1">
      <c r="A135" s="128" t="s">
        <v>14</v>
      </c>
      <c r="B135" s="114">
        <v>0.294618</v>
      </c>
      <c r="C135" s="115">
        <v>0</v>
      </c>
      <c r="D135" s="116">
        <v>0</v>
      </c>
      <c r="E135" s="115">
        <v>0.012457</v>
      </c>
      <c r="F135" s="136">
        <v>0.282161</v>
      </c>
    </row>
    <row r="136" spans="1:6" s="3" customFormat="1" ht="15.75" customHeight="1" thickBot="1">
      <c r="A136" s="131" t="s">
        <v>15</v>
      </c>
      <c r="B136" s="132">
        <v>0.241952</v>
      </c>
      <c r="C136" s="133"/>
      <c r="D136" s="134"/>
      <c r="E136" s="133">
        <v>0.012457</v>
      </c>
      <c r="F136" s="135">
        <v>0.229495</v>
      </c>
    </row>
    <row r="137" spans="1:6" s="70" customFormat="1" ht="15.75" customHeight="1" thickBot="1">
      <c r="A137" s="85" t="s">
        <v>22</v>
      </c>
      <c r="B137" s="82">
        <v>0</v>
      </c>
      <c r="C137" s="83"/>
      <c r="D137" s="83"/>
      <c r="E137" s="83"/>
      <c r="F137" s="84"/>
    </row>
    <row r="138" spans="1:6" s="2" customFormat="1" ht="15.75" customHeight="1">
      <c r="A138" s="46" t="s">
        <v>11</v>
      </c>
      <c r="B138" s="19">
        <v>0.052666</v>
      </c>
      <c r="C138" s="20"/>
      <c r="D138" s="108"/>
      <c r="E138" s="108"/>
      <c r="F138" s="109">
        <v>0.052666</v>
      </c>
    </row>
    <row r="139" spans="1:6" s="2" customFormat="1" ht="15.75" customHeight="1">
      <c r="A139" s="47" t="s">
        <v>4</v>
      </c>
      <c r="B139" s="22">
        <v>0</v>
      </c>
      <c r="C139" s="23"/>
      <c r="D139" s="23"/>
      <c r="E139" s="23"/>
      <c r="F139" s="24"/>
    </row>
    <row r="140" spans="1:6" s="2" customFormat="1" ht="15.75" customHeight="1">
      <c r="A140" s="47" t="s">
        <v>19</v>
      </c>
      <c r="B140" s="22">
        <v>0</v>
      </c>
      <c r="C140" s="23"/>
      <c r="D140" s="23"/>
      <c r="E140" s="23"/>
      <c r="F140" s="24"/>
    </row>
    <row r="141" spans="1:6" s="2" customFormat="1" ht="15.75" customHeight="1">
      <c r="A141" s="47" t="s">
        <v>5</v>
      </c>
      <c r="B141" s="22">
        <v>0</v>
      </c>
      <c r="C141" s="23"/>
      <c r="D141" s="23"/>
      <c r="E141" s="23"/>
      <c r="F141" s="24"/>
    </row>
    <row r="142" spans="1:6" s="2" customFormat="1" ht="15.75" customHeight="1">
      <c r="A142" s="47" t="s">
        <v>25</v>
      </c>
      <c r="B142" s="22">
        <v>0</v>
      </c>
      <c r="C142" s="23"/>
      <c r="D142" s="23"/>
      <c r="E142" s="23"/>
      <c r="F142" s="24"/>
    </row>
    <row r="143" spans="1:6" s="2" customFormat="1" ht="15.75" customHeight="1">
      <c r="A143" s="47" t="s">
        <v>26</v>
      </c>
      <c r="B143" s="22">
        <v>0.548225</v>
      </c>
      <c r="C143" s="23">
        <v>4E-06</v>
      </c>
      <c r="D143" s="23"/>
      <c r="E143" s="23">
        <v>0.400546</v>
      </c>
      <c r="F143" s="24">
        <v>0.147675</v>
      </c>
    </row>
    <row r="144" spans="1:6" s="2" customFormat="1" ht="15.75" customHeight="1">
      <c r="A144" s="47" t="s">
        <v>27</v>
      </c>
      <c r="B144" s="22">
        <v>2.1163480000000003</v>
      </c>
      <c r="C144" s="23">
        <v>2.11208</v>
      </c>
      <c r="D144" s="23">
        <v>0</v>
      </c>
      <c r="E144" s="23">
        <v>0.004268</v>
      </c>
      <c r="F144" s="24">
        <v>0</v>
      </c>
    </row>
    <row r="145" spans="1:6" s="2" customFormat="1" ht="15.75" customHeight="1">
      <c r="A145" s="47" t="s">
        <v>28</v>
      </c>
      <c r="B145" s="22">
        <v>2.1163480000000003</v>
      </c>
      <c r="C145" s="23">
        <v>2.11208</v>
      </c>
      <c r="D145" s="23"/>
      <c r="E145" s="23">
        <v>0.004268</v>
      </c>
      <c r="F145" s="24"/>
    </row>
    <row r="146" spans="1:6" s="2" customFormat="1" ht="15.75" customHeight="1">
      <c r="A146" s="46" t="s">
        <v>0</v>
      </c>
      <c r="B146" s="49">
        <v>3.231</v>
      </c>
      <c r="C146" s="50">
        <v>3.225</v>
      </c>
      <c r="D146" s="50"/>
      <c r="E146" s="50">
        <v>0.006</v>
      </c>
      <c r="F146" s="51"/>
    </row>
    <row r="147" spans="1:6" s="101" customFormat="1" ht="15.75" customHeight="1">
      <c r="A147" s="125" t="s">
        <v>13</v>
      </c>
      <c r="B147" s="111">
        <v>2.132216</v>
      </c>
      <c r="C147" s="112">
        <v>0</v>
      </c>
      <c r="D147" s="126">
        <v>0</v>
      </c>
      <c r="E147" s="126">
        <v>1.1590980000000002</v>
      </c>
      <c r="F147" s="127">
        <v>0.973118</v>
      </c>
    </row>
    <row r="148" spans="1:6" s="81" customFormat="1" ht="15.75" customHeight="1">
      <c r="A148" s="128" t="s">
        <v>14</v>
      </c>
      <c r="B148" s="114">
        <v>1.078613</v>
      </c>
      <c r="C148" s="115">
        <v>0</v>
      </c>
      <c r="D148" s="116">
        <v>0</v>
      </c>
      <c r="E148" s="116">
        <v>0.35738600000000004</v>
      </c>
      <c r="F148" s="136">
        <v>0.7212270000000001</v>
      </c>
    </row>
    <row r="149" spans="1:6" s="102" customFormat="1" ht="15.75" customHeight="1" thickBot="1">
      <c r="A149" s="131" t="s">
        <v>15</v>
      </c>
      <c r="B149" s="132">
        <v>0.634875</v>
      </c>
      <c r="C149" s="133"/>
      <c r="D149" s="134"/>
      <c r="E149" s="134">
        <v>0.172996</v>
      </c>
      <c r="F149" s="135">
        <v>0.461879</v>
      </c>
    </row>
    <row r="150" spans="1:6" s="70" customFormat="1" ht="15.75" customHeight="1" thickBot="1">
      <c r="A150" s="85" t="s">
        <v>23</v>
      </c>
      <c r="B150" s="82">
        <v>0.272597</v>
      </c>
      <c r="C150" s="83"/>
      <c r="D150" s="83"/>
      <c r="E150" s="83">
        <v>0.18103</v>
      </c>
      <c r="F150" s="84">
        <v>0.091567</v>
      </c>
    </row>
    <row r="151" spans="1:6" s="2" customFormat="1" ht="15.75" customHeight="1">
      <c r="A151" s="46" t="s">
        <v>11</v>
      </c>
      <c r="B151" s="25">
        <v>0.167519</v>
      </c>
      <c r="C151" s="26"/>
      <c r="D151" s="27"/>
      <c r="E151" s="27">
        <v>0.002016</v>
      </c>
      <c r="F151" s="37">
        <v>0.165503</v>
      </c>
    </row>
    <row r="152" spans="1:6" s="2" customFormat="1" ht="15.75" customHeight="1">
      <c r="A152" s="47" t="s">
        <v>4</v>
      </c>
      <c r="B152" s="22">
        <v>0</v>
      </c>
      <c r="C152" s="23"/>
      <c r="D152" s="30"/>
      <c r="E152" s="30"/>
      <c r="F152" s="38"/>
    </row>
    <row r="153" spans="1:6" s="2" customFormat="1" ht="15.75" customHeight="1">
      <c r="A153" s="47" t="s">
        <v>19</v>
      </c>
      <c r="B153" s="22">
        <v>0.002225</v>
      </c>
      <c r="C153" s="23"/>
      <c r="D153" s="30"/>
      <c r="E153" s="30"/>
      <c r="F153" s="38">
        <v>0.002225</v>
      </c>
    </row>
    <row r="154" spans="1:6" s="2" customFormat="1" ht="15.75" customHeight="1">
      <c r="A154" s="47" t="s">
        <v>5</v>
      </c>
      <c r="B154" s="22">
        <v>0</v>
      </c>
      <c r="C154" s="23"/>
      <c r="D154" s="30"/>
      <c r="E154" s="30"/>
      <c r="F154" s="38"/>
    </row>
    <row r="155" spans="1:6" s="2" customFormat="1" ht="15.75" customHeight="1">
      <c r="A155" s="47" t="s">
        <v>25</v>
      </c>
      <c r="B155" s="22">
        <v>0.001397</v>
      </c>
      <c r="C155" s="23"/>
      <c r="D155" s="23"/>
      <c r="E155" s="23">
        <v>0.001344</v>
      </c>
      <c r="F155" s="24">
        <v>5.3E-05</v>
      </c>
    </row>
    <row r="156" spans="1:6" s="2" customFormat="1" ht="15.75" customHeight="1">
      <c r="A156" s="47" t="s">
        <v>26</v>
      </c>
      <c r="B156" s="22">
        <v>0.969994</v>
      </c>
      <c r="C156" s="23"/>
      <c r="D156" s="23"/>
      <c r="E156" s="23">
        <v>0.729826</v>
      </c>
      <c r="F156" s="24">
        <v>0.240168</v>
      </c>
    </row>
    <row r="157" spans="1:6" s="2" customFormat="1" ht="15.75" customHeight="1">
      <c r="A157" s="47" t="s">
        <v>27</v>
      </c>
      <c r="B157" s="22">
        <v>0.083609</v>
      </c>
      <c r="C157" s="23">
        <v>0</v>
      </c>
      <c r="D157" s="23">
        <v>0</v>
      </c>
      <c r="E157" s="23">
        <v>0.071886</v>
      </c>
      <c r="F157" s="24">
        <v>0.011723</v>
      </c>
    </row>
    <row r="158" spans="1:6" s="2" customFormat="1" ht="15.75" customHeight="1">
      <c r="A158" s="47" t="s">
        <v>28</v>
      </c>
      <c r="B158" s="22">
        <v>0.083609</v>
      </c>
      <c r="C158" s="23"/>
      <c r="D158" s="23"/>
      <c r="E158" s="23">
        <v>0.071886</v>
      </c>
      <c r="F158" s="24">
        <v>0.011723</v>
      </c>
    </row>
    <row r="159" spans="1:6" s="2" customFormat="1" ht="15.75" customHeight="1">
      <c r="A159" s="46" t="s">
        <v>0</v>
      </c>
      <c r="B159" s="25">
        <v>0.124</v>
      </c>
      <c r="C159" s="26"/>
      <c r="D159" s="27"/>
      <c r="E159" s="44">
        <v>0.104</v>
      </c>
      <c r="F159" s="28">
        <v>0.02</v>
      </c>
    </row>
    <row r="160" spans="1:6" s="6" customFormat="1" ht="15.75" customHeight="1">
      <c r="A160" s="46" t="s">
        <v>13</v>
      </c>
      <c r="B160" s="25">
        <v>2.651141</v>
      </c>
      <c r="C160" s="26">
        <v>0</v>
      </c>
      <c r="D160" s="27">
        <v>0</v>
      </c>
      <c r="E160" s="27">
        <v>1.461491</v>
      </c>
      <c r="F160" s="37">
        <v>1.1896499999999999</v>
      </c>
    </row>
    <row r="161" spans="1:6" s="2" customFormat="1" ht="15.75" customHeight="1">
      <c r="A161" s="47" t="s">
        <v>14</v>
      </c>
      <c r="B161" s="22">
        <v>1.5438049999999999</v>
      </c>
      <c r="C161" s="23">
        <v>0</v>
      </c>
      <c r="D161" s="30">
        <v>0</v>
      </c>
      <c r="E161" s="30">
        <v>0.589162</v>
      </c>
      <c r="F161" s="38">
        <v>0.9546429999999999</v>
      </c>
    </row>
    <row r="162" spans="1:6" s="3" customFormat="1" ht="15.75" customHeight="1" thickBot="1">
      <c r="A162" s="48" t="s">
        <v>15</v>
      </c>
      <c r="B162" s="40">
        <v>1.062782</v>
      </c>
      <c r="C162" s="41"/>
      <c r="D162" s="42"/>
      <c r="E162" s="42">
        <v>0.339381</v>
      </c>
      <c r="F162" s="43">
        <v>0.723401</v>
      </c>
    </row>
    <row r="163" spans="1:6" s="70" customFormat="1" ht="15.75" customHeight="1" thickBot="1">
      <c r="A163" s="85" t="s">
        <v>24</v>
      </c>
      <c r="B163" s="82">
        <v>0.423126</v>
      </c>
      <c r="C163" s="83"/>
      <c r="D163" s="83"/>
      <c r="E163" s="83">
        <v>0.226704</v>
      </c>
      <c r="F163" s="84">
        <v>0.196422</v>
      </c>
    </row>
    <row r="164" spans="1:6" s="2" customFormat="1" ht="15.75" customHeight="1">
      <c r="A164" s="46" t="s">
        <v>11</v>
      </c>
      <c r="B164" s="25">
        <v>0.045112</v>
      </c>
      <c r="C164" s="26"/>
      <c r="D164" s="27"/>
      <c r="E164" s="27">
        <v>0.010472</v>
      </c>
      <c r="F164" s="37">
        <v>0.03464</v>
      </c>
    </row>
    <row r="165" spans="1:6" s="4" customFormat="1" ht="15.75" customHeight="1">
      <c r="A165" s="47" t="s">
        <v>4</v>
      </c>
      <c r="B165" s="22">
        <v>0</v>
      </c>
      <c r="C165" s="23"/>
      <c r="D165" s="30"/>
      <c r="E165" s="30"/>
      <c r="F165" s="38"/>
    </row>
    <row r="166" spans="1:6" s="4" customFormat="1" ht="15.75" customHeight="1">
      <c r="A166" s="47" t="s">
        <v>19</v>
      </c>
      <c r="B166" s="22">
        <v>0.011818</v>
      </c>
      <c r="C166" s="23"/>
      <c r="D166" s="30"/>
      <c r="E166" s="30">
        <v>0.011818</v>
      </c>
      <c r="F166" s="38"/>
    </row>
    <row r="167" spans="1:6" s="4" customFormat="1" ht="15.75" customHeight="1">
      <c r="A167" s="47" t="s">
        <v>5</v>
      </c>
      <c r="B167" s="22">
        <v>0</v>
      </c>
      <c r="C167" s="23"/>
      <c r="D167" s="30"/>
      <c r="E167" s="30"/>
      <c r="F167" s="38"/>
    </row>
    <row r="168" spans="1:6" s="2" customFormat="1" ht="15.75" customHeight="1">
      <c r="A168" s="47" t="s">
        <v>25</v>
      </c>
      <c r="B168" s="22">
        <v>0.0009670000000000001</v>
      </c>
      <c r="C168" s="23"/>
      <c r="D168" s="23"/>
      <c r="E168" s="23">
        <v>0.000787</v>
      </c>
      <c r="F168" s="24">
        <v>0.00018</v>
      </c>
    </row>
    <row r="169" spans="1:6" s="2" customFormat="1" ht="15.75" customHeight="1">
      <c r="A169" s="47" t="s">
        <v>26</v>
      </c>
      <c r="B169" s="22">
        <v>1.031298</v>
      </c>
      <c r="C169" s="23"/>
      <c r="D169" s="23"/>
      <c r="E169" s="23">
        <v>0.869288</v>
      </c>
      <c r="F169" s="24">
        <v>0.16201</v>
      </c>
    </row>
    <row r="170" spans="1:6" s="2" customFormat="1" ht="15.75" customHeight="1">
      <c r="A170" s="47" t="s">
        <v>27</v>
      </c>
      <c r="B170" s="22">
        <v>0.07603800000000001</v>
      </c>
      <c r="C170" s="23">
        <v>0</v>
      </c>
      <c r="D170" s="23">
        <v>0</v>
      </c>
      <c r="E170" s="23">
        <v>0.003041</v>
      </c>
      <c r="F170" s="24">
        <v>0.072997</v>
      </c>
    </row>
    <row r="171" spans="1:6" s="2" customFormat="1" ht="15.75" customHeight="1">
      <c r="A171" s="47" t="s">
        <v>28</v>
      </c>
      <c r="B171" s="22">
        <v>0.07603800000000001</v>
      </c>
      <c r="C171" s="23"/>
      <c r="D171" s="23"/>
      <c r="E171" s="23">
        <v>0.003041</v>
      </c>
      <c r="F171" s="24">
        <v>0.072997</v>
      </c>
    </row>
    <row r="172" spans="1:6" s="2" customFormat="1" ht="15.75" customHeight="1">
      <c r="A172" s="46" t="s">
        <v>0</v>
      </c>
      <c r="B172" s="25">
        <v>0.149</v>
      </c>
      <c r="C172" s="26"/>
      <c r="D172" s="27"/>
      <c r="E172" s="44">
        <v>0.005</v>
      </c>
      <c r="F172" s="28">
        <v>0.144</v>
      </c>
    </row>
    <row r="173" spans="1:6" s="6" customFormat="1" ht="15.75" customHeight="1">
      <c r="A173" s="46" t="s">
        <v>13</v>
      </c>
      <c r="B173" s="25">
        <v>5.920477999999999</v>
      </c>
      <c r="C173" s="26">
        <v>0</v>
      </c>
      <c r="D173" s="27">
        <v>0</v>
      </c>
      <c r="E173" s="27">
        <v>1.208036</v>
      </c>
      <c r="F173" s="37">
        <v>4.712441999999999</v>
      </c>
    </row>
    <row r="174" spans="1:6" s="2" customFormat="1" ht="15.75" customHeight="1">
      <c r="A174" s="47" t="s">
        <v>14</v>
      </c>
      <c r="B174" s="22">
        <v>3.6976449999999996</v>
      </c>
      <c r="C174" s="23">
        <v>0</v>
      </c>
      <c r="D174" s="30">
        <v>0</v>
      </c>
      <c r="E174" s="30">
        <v>0.035616</v>
      </c>
      <c r="F174" s="38">
        <v>3.6620289999999995</v>
      </c>
    </row>
    <row r="175" spans="1:6" s="3" customFormat="1" ht="15.75" customHeight="1" thickBot="1">
      <c r="A175" s="48" t="s">
        <v>15</v>
      </c>
      <c r="B175" s="40">
        <v>0.378386</v>
      </c>
      <c r="C175" s="41"/>
      <c r="D175" s="42"/>
      <c r="E175" s="42">
        <v>0.00456</v>
      </c>
      <c r="F175" s="43">
        <v>0.373826</v>
      </c>
    </row>
    <row r="176" spans="1:6" s="70" customFormat="1" ht="15.75" customHeight="1" thickBot="1">
      <c r="A176" s="85" t="s">
        <v>39</v>
      </c>
      <c r="B176" s="82">
        <v>0</v>
      </c>
      <c r="C176" s="83"/>
      <c r="D176" s="83"/>
      <c r="E176" s="83"/>
      <c r="F176" s="84"/>
    </row>
    <row r="177" spans="1:6" s="2" customFormat="1" ht="15.75" customHeight="1">
      <c r="A177" s="46" t="s">
        <v>11</v>
      </c>
      <c r="B177" s="25">
        <v>3.3077609999999997</v>
      </c>
      <c r="C177" s="26"/>
      <c r="D177" s="27"/>
      <c r="E177" s="27">
        <v>0.02168</v>
      </c>
      <c r="F177" s="37">
        <v>3.286081</v>
      </c>
    </row>
    <row r="178" spans="1:6" s="2" customFormat="1" ht="15.75" customHeight="1">
      <c r="A178" s="47" t="s">
        <v>4</v>
      </c>
      <c r="B178" s="22">
        <v>0</v>
      </c>
      <c r="C178" s="23"/>
      <c r="D178" s="30"/>
      <c r="E178" s="30"/>
      <c r="F178" s="38"/>
    </row>
    <row r="179" spans="1:6" s="2" customFormat="1" ht="15.75" customHeight="1">
      <c r="A179" s="47" t="s">
        <v>19</v>
      </c>
      <c r="B179" s="22">
        <v>0.011498000000000001</v>
      </c>
      <c r="C179" s="23"/>
      <c r="D179" s="30"/>
      <c r="E179" s="30">
        <v>0.009376</v>
      </c>
      <c r="F179" s="38">
        <v>0.002122</v>
      </c>
    </row>
    <row r="180" spans="1:6" s="2" customFormat="1" ht="15.75" customHeight="1">
      <c r="A180" s="47" t="s">
        <v>5</v>
      </c>
      <c r="B180" s="22">
        <v>0</v>
      </c>
      <c r="C180" s="23"/>
      <c r="D180" s="30"/>
      <c r="E180" s="30"/>
      <c r="F180" s="38"/>
    </row>
    <row r="181" spans="1:6" s="2" customFormat="1" ht="15.75" customHeight="1">
      <c r="A181" s="47" t="s">
        <v>25</v>
      </c>
      <c r="B181" s="22">
        <v>0</v>
      </c>
      <c r="C181" s="23"/>
      <c r="D181" s="23"/>
      <c r="E181" s="23"/>
      <c r="F181" s="24"/>
    </row>
    <row r="182" spans="1:6" s="2" customFormat="1" ht="15.75" customHeight="1">
      <c r="A182" s="47" t="s">
        <v>26</v>
      </c>
      <c r="B182" s="22">
        <v>2.04766</v>
      </c>
      <c r="C182" s="23"/>
      <c r="D182" s="23"/>
      <c r="E182" s="23">
        <v>1.094961</v>
      </c>
      <c r="F182" s="24">
        <v>0.952699</v>
      </c>
    </row>
    <row r="183" spans="1:6" s="2" customFormat="1" ht="15.75" customHeight="1">
      <c r="A183" s="47" t="s">
        <v>27</v>
      </c>
      <c r="B183" s="22">
        <v>0.175173</v>
      </c>
      <c r="C183" s="23">
        <v>0</v>
      </c>
      <c r="D183" s="23">
        <v>0</v>
      </c>
      <c r="E183" s="23">
        <v>0.077459</v>
      </c>
      <c r="F183" s="24">
        <v>0.097714</v>
      </c>
    </row>
    <row r="184" spans="1:6" s="2" customFormat="1" ht="15.75" customHeight="1">
      <c r="A184" s="47" t="s">
        <v>28</v>
      </c>
      <c r="B184" s="22">
        <v>0.175173</v>
      </c>
      <c r="C184" s="23"/>
      <c r="D184" s="23"/>
      <c r="E184" s="23">
        <v>0.077459</v>
      </c>
      <c r="F184" s="24">
        <v>0.097714</v>
      </c>
    </row>
    <row r="185" spans="1:6" s="2" customFormat="1" ht="15.75" customHeight="1">
      <c r="A185" s="46" t="s">
        <v>0</v>
      </c>
      <c r="B185" s="25">
        <v>0.324</v>
      </c>
      <c r="C185" s="26"/>
      <c r="D185" s="27"/>
      <c r="E185" s="44">
        <v>0.14</v>
      </c>
      <c r="F185" s="28">
        <v>0.184</v>
      </c>
    </row>
    <row r="186" spans="1:6" s="6" customFormat="1" ht="15.75" customHeight="1">
      <c r="A186" s="138" t="s">
        <v>13</v>
      </c>
      <c r="B186" s="139">
        <v>0.57486</v>
      </c>
      <c r="C186" s="140">
        <v>0</v>
      </c>
      <c r="D186" s="129">
        <v>0</v>
      </c>
      <c r="E186" s="129">
        <v>0.542385</v>
      </c>
      <c r="F186" s="130">
        <v>0.032475</v>
      </c>
    </row>
    <row r="187" spans="1:6" s="2" customFormat="1" ht="15.75" customHeight="1">
      <c r="A187" s="128" t="s">
        <v>14</v>
      </c>
      <c r="B187" s="114">
        <v>0.032543</v>
      </c>
      <c r="C187" s="115">
        <v>0</v>
      </c>
      <c r="D187" s="116">
        <v>0</v>
      </c>
      <c r="E187" s="116">
        <v>9.3E-05</v>
      </c>
      <c r="F187" s="136">
        <v>0.03245</v>
      </c>
    </row>
    <row r="188" spans="1:6" s="3" customFormat="1" ht="15.75" customHeight="1" thickBot="1">
      <c r="A188" s="131" t="s">
        <v>15</v>
      </c>
      <c r="B188" s="132">
        <v>0.02605</v>
      </c>
      <c r="C188" s="133"/>
      <c r="D188" s="134"/>
      <c r="E188" s="134"/>
      <c r="F188" s="135">
        <v>0.02605</v>
      </c>
    </row>
    <row r="189" spans="1:6" s="70" customFormat="1" ht="15.75" customHeight="1" thickBot="1">
      <c r="A189" s="85" t="s">
        <v>33</v>
      </c>
      <c r="B189" s="82">
        <v>0</v>
      </c>
      <c r="C189" s="83"/>
      <c r="D189" s="83"/>
      <c r="E189" s="83"/>
      <c r="F189" s="84"/>
    </row>
    <row r="190" spans="1:6" s="2" customFormat="1" ht="15.75" customHeight="1">
      <c r="A190" s="46" t="s">
        <v>11</v>
      </c>
      <c r="B190" s="19">
        <v>9.3E-05</v>
      </c>
      <c r="C190" s="20"/>
      <c r="D190" s="20"/>
      <c r="E190" s="20">
        <v>9.3E-05</v>
      </c>
      <c r="F190" s="20"/>
    </row>
    <row r="191" spans="1:6" s="2" customFormat="1" ht="15.75" customHeight="1">
      <c r="A191" s="47" t="s">
        <v>4</v>
      </c>
      <c r="B191" s="22">
        <v>0</v>
      </c>
      <c r="C191" s="23"/>
      <c r="D191" s="30"/>
      <c r="E191" s="30"/>
      <c r="F191" s="38"/>
    </row>
    <row r="192" spans="1:6" s="2" customFormat="1" ht="15.75" customHeight="1">
      <c r="A192" s="47" t="s">
        <v>19</v>
      </c>
      <c r="B192" s="22">
        <v>0</v>
      </c>
      <c r="C192" s="23"/>
      <c r="D192" s="30"/>
      <c r="E192" s="30"/>
      <c r="F192" s="38"/>
    </row>
    <row r="193" spans="1:6" s="2" customFormat="1" ht="15.75" customHeight="1">
      <c r="A193" s="47" t="s">
        <v>5</v>
      </c>
      <c r="B193" s="22">
        <v>0</v>
      </c>
      <c r="C193" s="23"/>
      <c r="D193" s="30"/>
      <c r="E193" s="30"/>
      <c r="F193" s="38"/>
    </row>
    <row r="194" spans="1:6" s="2" customFormat="1" ht="15.75" customHeight="1">
      <c r="A194" s="47" t="s">
        <v>25</v>
      </c>
      <c r="B194" s="22">
        <v>0.0064</v>
      </c>
      <c r="C194" s="23"/>
      <c r="D194" s="23"/>
      <c r="E194" s="23"/>
      <c r="F194" s="24">
        <v>0.0064</v>
      </c>
    </row>
    <row r="195" spans="1:6" s="2" customFormat="1" ht="15.75" customHeight="1">
      <c r="A195" s="47" t="s">
        <v>26</v>
      </c>
      <c r="B195" s="22">
        <v>0.47236</v>
      </c>
      <c r="C195" s="23"/>
      <c r="D195" s="23"/>
      <c r="E195" s="23">
        <v>0.472335</v>
      </c>
      <c r="F195" s="24">
        <v>2.5E-05</v>
      </c>
    </row>
    <row r="196" spans="1:6" s="2" customFormat="1" ht="15.75" customHeight="1">
      <c r="A196" s="47" t="s">
        <v>27</v>
      </c>
      <c r="B196" s="22">
        <v>0.069957</v>
      </c>
      <c r="C196" s="23">
        <v>0</v>
      </c>
      <c r="D196" s="23">
        <v>0</v>
      </c>
      <c r="E196" s="23">
        <v>0.069957</v>
      </c>
      <c r="F196" s="24">
        <v>0</v>
      </c>
    </row>
    <row r="197" spans="1:6" s="2" customFormat="1" ht="15.75" customHeight="1">
      <c r="A197" s="47" t="s">
        <v>28</v>
      </c>
      <c r="B197" s="22">
        <v>0.069957</v>
      </c>
      <c r="C197" s="23"/>
      <c r="D197" s="23"/>
      <c r="E197" s="23">
        <v>0.069957</v>
      </c>
      <c r="F197" s="24"/>
    </row>
    <row r="198" spans="1:6" s="2" customFormat="1" ht="15.75" customHeight="1">
      <c r="A198" s="56" t="s">
        <v>0</v>
      </c>
      <c r="B198" s="57">
        <v>0.158</v>
      </c>
      <c r="C198" s="50"/>
      <c r="D198" s="44"/>
      <c r="E198" s="44">
        <v>0.158</v>
      </c>
      <c r="F198" s="28"/>
    </row>
    <row r="199" spans="1:6" s="6" customFormat="1" ht="15.75" customHeight="1">
      <c r="A199" s="55" t="s">
        <v>13</v>
      </c>
      <c r="B199" s="49">
        <f>SUM(C199:F199)</f>
        <v>0.19209700000000002</v>
      </c>
      <c r="C199" s="50">
        <f>C200</f>
        <v>0</v>
      </c>
      <c r="D199" s="44">
        <f>D200</f>
        <v>0</v>
      </c>
      <c r="E199" s="44">
        <f>E200</f>
        <v>0.19209700000000002</v>
      </c>
      <c r="F199" s="28">
        <f>F200</f>
        <v>0</v>
      </c>
    </row>
    <row r="200" spans="1:6" s="2" customFormat="1" ht="15.75" customHeight="1">
      <c r="A200" s="47" t="s">
        <v>14</v>
      </c>
      <c r="B200" s="22">
        <f>SUM(C200:F200)</f>
        <v>0.19209700000000002</v>
      </c>
      <c r="C200" s="23"/>
      <c r="D200" s="30"/>
      <c r="E200" s="30">
        <f>192.097/1000</f>
        <v>0.19209700000000002</v>
      </c>
      <c r="F200" s="38"/>
    </row>
    <row r="201" spans="1:6" s="3" customFormat="1" ht="15.75" customHeight="1" thickBot="1">
      <c r="A201" s="48" t="s">
        <v>15</v>
      </c>
      <c r="B201" s="40">
        <f>SUM(C201:F201)</f>
        <v>0.37</v>
      </c>
      <c r="C201" s="41"/>
      <c r="D201" s="42"/>
      <c r="E201" s="42">
        <f>0.37</f>
        <v>0.37</v>
      </c>
      <c r="F201" s="43"/>
    </row>
    <row r="202" spans="1:6" s="2" customFormat="1" ht="15.75" customHeight="1">
      <c r="A202" s="58"/>
      <c r="B202" s="59"/>
      <c r="C202" s="59"/>
      <c r="D202" s="60"/>
      <c r="E202" s="60"/>
      <c r="F202" s="60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zoomScale="86" zoomScaleNormal="86" zoomScalePageLayoutView="0" workbookViewId="0" topLeftCell="A1">
      <selection activeCell="I6" sqref="I6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7" width="11.8515625" style="1" customWidth="1"/>
    <col min="8" max="8" width="13.00390625" style="1" customWidth="1"/>
    <col min="9" max="16384" width="9.140625" style="1" customWidth="1"/>
  </cols>
  <sheetData>
    <row r="1" spans="1:7" s="95" customFormat="1" ht="15.75">
      <c r="A1" s="61" t="s">
        <v>48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8" s="7" customFormat="1" ht="15.75" customHeight="1" thickBot="1">
      <c r="A3" s="10"/>
      <c r="B3" s="62"/>
      <c r="C3" s="62"/>
      <c r="D3" s="62"/>
      <c r="E3" s="62"/>
      <c r="F3" s="62"/>
      <c r="H3" s="8"/>
    </row>
    <row r="4" spans="1:6" s="2" customFormat="1" ht="15.75" customHeight="1" thickBot="1">
      <c r="A4" s="11"/>
      <c r="B4" s="237" t="s">
        <v>49</v>
      </c>
      <c r="C4" s="238"/>
      <c r="D4" s="238"/>
      <c r="E4" s="238"/>
      <c r="F4" s="239"/>
    </row>
    <row r="5" spans="1:6" s="2" customFormat="1" ht="15.75" customHeight="1">
      <c r="A5" s="246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47"/>
      <c r="B6" s="243"/>
      <c r="C6" s="244"/>
      <c r="D6" s="244"/>
      <c r="E6" s="244"/>
      <c r="F6" s="245"/>
    </row>
    <row r="7" spans="1:6" s="2" customFormat="1" ht="15.75" customHeight="1" thickBot="1">
      <c r="A7" s="248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20.25" customHeight="1" thickBot="1">
      <c r="A8" s="13" t="s">
        <v>10</v>
      </c>
      <c r="B8" s="14">
        <v>122.022245</v>
      </c>
      <c r="C8" s="15">
        <v>51.09439700000001</v>
      </c>
      <c r="D8" s="16">
        <v>0.901572</v>
      </c>
      <c r="E8" s="16">
        <v>28.763827999999997</v>
      </c>
      <c r="F8" s="67">
        <v>41.262448</v>
      </c>
    </row>
    <row r="9" spans="1:6" s="70" customFormat="1" ht="15.75" customHeight="1" hidden="1" thickBot="1">
      <c r="A9" s="69" t="s">
        <v>34</v>
      </c>
      <c r="B9" s="71">
        <f>SUM(C9:F9)</f>
        <v>131.21890100000002</v>
      </c>
      <c r="C9" s="72">
        <f>C10+C18+C22+C19</f>
        <v>46.846540000000005</v>
      </c>
      <c r="D9" s="72">
        <f>D10+D18+D22+D19</f>
        <v>0.901572</v>
      </c>
      <c r="E9" s="72">
        <f>E10+E18+E22+E19</f>
        <v>37.04852699999999</v>
      </c>
      <c r="F9" s="73">
        <f>F10+F18+F22+F19</f>
        <v>46.422262</v>
      </c>
    </row>
    <row r="10" spans="1:6" s="6" customFormat="1" ht="15.75" customHeight="1" hidden="1" thickBot="1">
      <c r="A10" s="18" t="s">
        <v>11</v>
      </c>
      <c r="B10" s="19">
        <f>SUM(C10:F10)</f>
        <v>50.177316000000005</v>
      </c>
      <c r="C10" s="20">
        <f>C11+C12+C13+C14+C15+C16+C17</f>
        <v>13.569808000000002</v>
      </c>
      <c r="D10" s="20">
        <f>D11+D12+D13+D14+D15+D16+D17</f>
        <v>0.04223</v>
      </c>
      <c r="E10" s="20">
        <f>E11+E12+E13+E14+E15+E16+E17</f>
        <v>10.253852</v>
      </c>
      <c r="F10" s="75">
        <f>F11+F12+F13+F14+F15+F16+F17</f>
        <v>26.311426</v>
      </c>
    </row>
    <row r="11" spans="1:6" s="2" customFormat="1" ht="15.75" customHeight="1" hidden="1" thickBot="1">
      <c r="A11" s="21" t="s">
        <v>4</v>
      </c>
      <c r="B11" s="52">
        <f>SUM(C11:F11)</f>
        <v>9.696330000000001</v>
      </c>
      <c r="C11" s="53">
        <f aca="true" t="shared" si="0" ref="C11:F18">C30+C46+C61+C74+C87+C100+C113+C126+C139+C152+C165+C178+C191</f>
        <v>0.005746</v>
      </c>
      <c r="D11" s="53">
        <f t="shared" si="0"/>
        <v>0</v>
      </c>
      <c r="E11" s="53">
        <f t="shared" si="0"/>
        <v>0.250147</v>
      </c>
      <c r="F11" s="66">
        <f t="shared" si="0"/>
        <v>9.440437000000001</v>
      </c>
    </row>
    <row r="12" spans="1:6" s="2" customFormat="1" ht="15.75" customHeight="1" hidden="1" thickBot="1">
      <c r="A12" s="21" t="s">
        <v>12</v>
      </c>
      <c r="B12" s="52">
        <f>SUM(C12:F12)</f>
        <v>0.057047</v>
      </c>
      <c r="C12" s="53">
        <f t="shared" si="0"/>
        <v>0</v>
      </c>
      <c r="D12" s="53">
        <f t="shared" si="0"/>
        <v>0</v>
      </c>
      <c r="E12" s="53">
        <f t="shared" si="0"/>
        <v>0</v>
      </c>
      <c r="F12" s="66">
        <f t="shared" si="0"/>
        <v>0.057047</v>
      </c>
    </row>
    <row r="13" spans="1:6" s="2" customFormat="1" ht="15.75" customHeight="1" hidden="1" thickBot="1">
      <c r="A13" s="21" t="s">
        <v>5</v>
      </c>
      <c r="B13" s="52">
        <f>SUM(C13:F13)</f>
        <v>13.322231</v>
      </c>
      <c r="C13" s="53">
        <f t="shared" si="0"/>
        <v>0.022272999999999998</v>
      </c>
      <c r="D13" s="53">
        <f t="shared" si="0"/>
        <v>0.0012</v>
      </c>
      <c r="E13" s="53">
        <f t="shared" si="0"/>
        <v>0.35288899999999995</v>
      </c>
      <c r="F13" s="66">
        <f t="shared" si="0"/>
        <v>12.945869</v>
      </c>
    </row>
    <row r="14" spans="1:6" s="2" customFormat="1" ht="15.75" customHeight="1" hidden="1" thickBot="1">
      <c r="A14" s="21" t="s">
        <v>25</v>
      </c>
      <c r="B14" s="52">
        <f aca="true" t="shared" si="1" ref="B14:B24">SUM(C14:F14)</f>
        <v>0.23350300000000002</v>
      </c>
      <c r="C14" s="53">
        <f t="shared" si="0"/>
        <v>0.070979</v>
      </c>
      <c r="D14" s="53">
        <f t="shared" si="0"/>
        <v>0</v>
      </c>
      <c r="E14" s="53">
        <f t="shared" si="0"/>
        <v>0.162524</v>
      </c>
      <c r="F14" s="66">
        <f t="shared" si="0"/>
        <v>0</v>
      </c>
    </row>
    <row r="15" spans="1:6" s="2" customFormat="1" ht="15.75" customHeight="1" hidden="1" thickBot="1">
      <c r="A15" s="21" t="s">
        <v>26</v>
      </c>
      <c r="B15" s="52">
        <f t="shared" si="1"/>
        <v>0.235583</v>
      </c>
      <c r="C15" s="53">
        <f t="shared" si="0"/>
        <v>0.000847</v>
      </c>
      <c r="D15" s="53">
        <f t="shared" si="0"/>
        <v>0</v>
      </c>
      <c r="E15" s="53">
        <f t="shared" si="0"/>
        <v>0.173408</v>
      </c>
      <c r="F15" s="66">
        <f t="shared" si="0"/>
        <v>0.061328</v>
      </c>
    </row>
    <row r="16" spans="1:6" s="2" customFormat="1" ht="15.75" customHeight="1" hidden="1" thickBot="1">
      <c r="A16" s="21" t="s">
        <v>27</v>
      </c>
      <c r="B16" s="52">
        <f t="shared" si="1"/>
        <v>19.650997</v>
      </c>
      <c r="C16" s="53">
        <f t="shared" si="0"/>
        <v>7.529152000000001</v>
      </c>
      <c r="D16" s="53">
        <f t="shared" si="0"/>
        <v>0.04103</v>
      </c>
      <c r="E16" s="53">
        <f t="shared" si="0"/>
        <v>8.615396</v>
      </c>
      <c r="F16" s="66">
        <f t="shared" si="0"/>
        <v>3.4654190000000002</v>
      </c>
    </row>
    <row r="17" spans="1:7" s="2" customFormat="1" ht="15.75" customHeight="1" hidden="1" thickBot="1">
      <c r="A17" s="21" t="s">
        <v>28</v>
      </c>
      <c r="B17" s="52">
        <f t="shared" si="1"/>
        <v>6.981624999999999</v>
      </c>
      <c r="C17" s="53">
        <f t="shared" si="0"/>
        <v>5.940811</v>
      </c>
      <c r="D17" s="53">
        <f t="shared" si="0"/>
        <v>0</v>
      </c>
      <c r="E17" s="53">
        <f t="shared" si="0"/>
        <v>0.6994879999999999</v>
      </c>
      <c r="F17" s="66">
        <f t="shared" si="0"/>
        <v>0.341326</v>
      </c>
      <c r="G17" s="98"/>
    </row>
    <row r="18" spans="1:6" s="6" customFormat="1" ht="15.75" customHeight="1" hidden="1" thickBot="1">
      <c r="A18" s="18" t="s">
        <v>0</v>
      </c>
      <c r="B18" s="49">
        <f t="shared" si="1"/>
        <v>37.756423999999996</v>
      </c>
      <c r="C18" s="53">
        <f t="shared" si="0"/>
        <v>17.206947</v>
      </c>
      <c r="D18" s="53">
        <f t="shared" si="0"/>
        <v>0.858345</v>
      </c>
      <c r="E18" s="53">
        <f t="shared" si="0"/>
        <v>11.599360999999998</v>
      </c>
      <c r="F18" s="66">
        <f t="shared" si="0"/>
        <v>8.091771</v>
      </c>
    </row>
    <row r="19" spans="1:6" s="6" customFormat="1" ht="15.75" customHeight="1" hidden="1" thickBot="1">
      <c r="A19" s="18" t="s">
        <v>13</v>
      </c>
      <c r="B19" s="49">
        <f t="shared" si="1"/>
        <v>42.194693</v>
      </c>
      <c r="C19" s="50">
        <f>C20</f>
        <v>14.979316999999998</v>
      </c>
      <c r="D19" s="50">
        <f>D20</f>
        <v>0.000997</v>
      </c>
      <c r="E19" s="50">
        <f>E20</f>
        <v>15.195314</v>
      </c>
      <c r="F19" s="51">
        <f>F20</f>
        <v>12.019065000000001</v>
      </c>
    </row>
    <row r="20" spans="1:6" s="2" customFormat="1" ht="15.75" customHeight="1" hidden="1" thickBot="1">
      <c r="A20" s="21" t="s">
        <v>14</v>
      </c>
      <c r="B20" s="52">
        <f t="shared" si="1"/>
        <v>42.194693</v>
      </c>
      <c r="C20" s="53">
        <f>C39+C70+C83+C96+C109+C122+C135+C148+C161+C174+C187+C200</f>
        <v>14.979316999999998</v>
      </c>
      <c r="D20" s="53">
        <f>D39+D70+D83+D96+D109+D122+D135+D148+D161+D174+D187+D200</f>
        <v>0.000997</v>
      </c>
      <c r="E20" s="53">
        <f>E39+E70+E83+E96+E109+E122+E135+E148+E161+E174+E187+E200</f>
        <v>15.195314</v>
      </c>
      <c r="F20" s="66">
        <f>F39+F70+F83+F96+F109+F122+F135+F148+F161+F174+F187+F200</f>
        <v>12.019065000000001</v>
      </c>
    </row>
    <row r="21" spans="1:6" s="3" customFormat="1" ht="15.75" customHeight="1" hidden="1" thickBot="1">
      <c r="A21" s="32" t="s">
        <v>15</v>
      </c>
      <c r="B21" s="33">
        <f t="shared" si="1"/>
        <v>31.22874</v>
      </c>
      <c r="C21" s="74">
        <f>C40+C71+C84+C97+C110+C123+C136+C149+C162+C175+C188+C201</f>
        <v>9.293826</v>
      </c>
      <c r="D21" s="74">
        <f>D40+D71+D84+D97+D110+D123+D136+D149+D162+D175+D188+D201</f>
        <v>0.002</v>
      </c>
      <c r="E21" s="74">
        <f>E40+E71+E84+E97+E110+E123+E136+E149+E162+E175+E188+E201</f>
        <v>12.143215</v>
      </c>
      <c r="F21" s="76">
        <f>F40+F71+F84+F97+F110+F123+F136+F149+F162+F175+F188+F201</f>
        <v>9.789698999999999</v>
      </c>
    </row>
    <row r="22" spans="1:6" s="6" customFormat="1" ht="15.75" customHeight="1" hidden="1" thickBot="1">
      <c r="A22" s="18" t="s">
        <v>16</v>
      </c>
      <c r="B22" s="49">
        <f t="shared" si="1"/>
        <v>1.090468</v>
      </c>
      <c r="C22" s="50">
        <f>C23</f>
        <v>1.090468</v>
      </c>
      <c r="D22" s="44"/>
      <c r="E22" s="44"/>
      <c r="F22" s="28"/>
    </row>
    <row r="23" spans="1:6" s="2" customFormat="1" ht="15.75" customHeight="1" hidden="1" thickBot="1">
      <c r="A23" s="21" t="s">
        <v>14</v>
      </c>
      <c r="B23" s="52">
        <f t="shared" si="1"/>
        <v>1.090468</v>
      </c>
      <c r="C23" s="53">
        <f>C42</f>
        <v>1.090468</v>
      </c>
      <c r="D23" s="54"/>
      <c r="E23" s="54"/>
      <c r="F23" s="31"/>
    </row>
    <row r="24" spans="1:6" s="3" customFormat="1" ht="15.75" customHeight="1" hidden="1" thickBot="1">
      <c r="A24" s="39" t="s">
        <v>17</v>
      </c>
      <c r="B24" s="33">
        <f t="shared" si="1"/>
        <v>2.283</v>
      </c>
      <c r="C24" s="74">
        <f>C43</f>
        <v>2.283</v>
      </c>
      <c r="D24" s="35"/>
      <c r="E24" s="35"/>
      <c r="F24" s="36"/>
    </row>
    <row r="25" spans="1:6" s="6" customFormat="1" ht="15.75" customHeight="1" hidden="1" thickBot="1">
      <c r="A25" s="18" t="s">
        <v>35</v>
      </c>
      <c r="B25" s="49">
        <f>SUM(C25:F25)</f>
        <v>19.539973</v>
      </c>
      <c r="C25" s="50">
        <f>C26</f>
        <v>19.539973</v>
      </c>
      <c r="D25" s="44">
        <f>D26</f>
        <v>0</v>
      </c>
      <c r="E25" s="44">
        <f>E26</f>
        <v>0</v>
      </c>
      <c r="F25" s="28">
        <f>F26</f>
        <v>0</v>
      </c>
    </row>
    <row r="26" spans="1:6" s="2" customFormat="1" ht="15.75" customHeight="1" hidden="1" thickBot="1">
      <c r="A26" s="21" t="s">
        <v>14</v>
      </c>
      <c r="B26" s="52">
        <f>SUM(C26:F26)</f>
        <v>19.539973</v>
      </c>
      <c r="C26" s="53">
        <f>C55</f>
        <v>19.539973</v>
      </c>
      <c r="D26" s="54"/>
      <c r="E26" s="54"/>
      <c r="F26" s="31"/>
    </row>
    <row r="27" spans="1:6" s="3" customFormat="1" ht="15.75" customHeight="1" hidden="1" thickBot="1">
      <c r="A27" s="45" t="s">
        <v>15</v>
      </c>
      <c r="B27" s="68">
        <f>SUM(C27:F27)</f>
        <v>36.407</v>
      </c>
      <c r="C27" s="77">
        <f>C56</f>
        <v>36.407</v>
      </c>
      <c r="D27" s="78"/>
      <c r="E27" s="78"/>
      <c r="F27" s="79"/>
    </row>
    <row r="28" spans="1:6" s="5" customFormat="1" ht="15.75" customHeight="1" thickBot="1">
      <c r="A28" s="104" t="s">
        <v>40</v>
      </c>
      <c r="B28" s="105">
        <v>63.83144300000001</v>
      </c>
      <c r="C28" s="106">
        <v>18.019651000000003</v>
      </c>
      <c r="D28" s="106">
        <v>0.860542</v>
      </c>
      <c r="E28" s="106">
        <v>18.134362</v>
      </c>
      <c r="F28" s="107">
        <v>26.816888000000002</v>
      </c>
    </row>
    <row r="29" spans="1:6" s="6" customFormat="1" ht="15.75" customHeight="1">
      <c r="A29" s="18" t="s">
        <v>11</v>
      </c>
      <c r="B29" s="19">
        <v>18.905008000000002</v>
      </c>
      <c r="C29" s="20">
        <v>0.035035</v>
      </c>
      <c r="D29" s="108">
        <v>0.0012</v>
      </c>
      <c r="E29" s="108">
        <v>0.720098</v>
      </c>
      <c r="F29" s="109">
        <v>18.148675</v>
      </c>
    </row>
    <row r="30" spans="1:6" s="2" customFormat="1" ht="15.75" customHeight="1">
      <c r="A30" s="21" t="s">
        <v>4</v>
      </c>
      <c r="B30" s="22">
        <v>5.295985</v>
      </c>
      <c r="C30" s="23">
        <v>0.005746</v>
      </c>
      <c r="D30" s="23"/>
      <c r="E30" s="23">
        <v>0.20111300000000001</v>
      </c>
      <c r="F30" s="24">
        <v>5.089126</v>
      </c>
    </row>
    <row r="31" spans="1:6" s="2" customFormat="1" ht="15.75" customHeight="1">
      <c r="A31" s="21" t="s">
        <v>12</v>
      </c>
      <c r="B31" s="22">
        <v>0.057047</v>
      </c>
      <c r="C31" s="23"/>
      <c r="D31" s="23"/>
      <c r="E31" s="23"/>
      <c r="F31" s="24">
        <v>0.057047</v>
      </c>
    </row>
    <row r="32" spans="1:6" s="2" customFormat="1" ht="15.75" customHeight="1">
      <c r="A32" s="21" t="s">
        <v>5</v>
      </c>
      <c r="B32" s="22">
        <v>13.298848</v>
      </c>
      <c r="C32" s="23">
        <v>0.022272999999999998</v>
      </c>
      <c r="D32" s="23">
        <v>0.0012</v>
      </c>
      <c r="E32" s="23">
        <v>0.341784</v>
      </c>
      <c r="F32" s="24">
        <v>12.933591</v>
      </c>
    </row>
    <row r="33" spans="1:6" s="2" customFormat="1" ht="15.75" customHeight="1">
      <c r="A33" s="21" t="s">
        <v>25</v>
      </c>
      <c r="B33" s="22">
        <v>0.002251</v>
      </c>
      <c r="C33" s="23"/>
      <c r="D33" s="23"/>
      <c r="E33" s="23">
        <v>0.002251</v>
      </c>
      <c r="F33" s="24"/>
    </row>
    <row r="34" spans="1:8" s="2" customFormat="1" ht="15.75" customHeight="1">
      <c r="A34" s="21" t="s">
        <v>26</v>
      </c>
      <c r="B34" s="22">
        <v>0.23247800000000002</v>
      </c>
      <c r="C34" s="23"/>
      <c r="D34" s="23"/>
      <c r="E34" s="23">
        <v>0.171637</v>
      </c>
      <c r="F34" s="24">
        <v>0.060841</v>
      </c>
      <c r="H34" s="81"/>
    </row>
    <row r="35" spans="1:8" s="2" customFormat="1" ht="15.75" customHeight="1">
      <c r="A35" s="21" t="s">
        <v>27</v>
      </c>
      <c r="B35" s="22">
        <v>0.007665</v>
      </c>
      <c r="C35" s="23"/>
      <c r="D35" s="23"/>
      <c r="E35" s="23"/>
      <c r="F35" s="24">
        <v>0.007665</v>
      </c>
      <c r="H35" s="99"/>
    </row>
    <row r="36" spans="1:6" s="2" customFormat="1" ht="15.75" customHeight="1">
      <c r="A36" s="21" t="s">
        <v>28</v>
      </c>
      <c r="B36" s="22">
        <v>0.010734</v>
      </c>
      <c r="C36" s="23">
        <v>0.007016</v>
      </c>
      <c r="D36" s="23"/>
      <c r="E36" s="23">
        <v>0.003313</v>
      </c>
      <c r="F36" s="24">
        <v>0.000405</v>
      </c>
    </row>
    <row r="37" spans="1:6" s="101" customFormat="1" ht="15.75" customHeight="1">
      <c r="A37" s="18" t="s">
        <v>0</v>
      </c>
      <c r="B37" s="25">
        <v>30.785533</v>
      </c>
      <c r="C37" s="26">
        <v>11.273152000000001</v>
      </c>
      <c r="D37" s="27">
        <v>0.858345</v>
      </c>
      <c r="E37" s="44">
        <v>10.903186</v>
      </c>
      <c r="F37" s="28">
        <v>7.75085</v>
      </c>
    </row>
    <row r="38" spans="1:6" s="101" customFormat="1" ht="16.5" customHeight="1">
      <c r="A38" s="18" t="s">
        <v>13</v>
      </c>
      <c r="B38" s="25">
        <v>13.050434</v>
      </c>
      <c r="C38" s="26">
        <v>5.620996</v>
      </c>
      <c r="D38" s="26">
        <v>0.000997</v>
      </c>
      <c r="E38" s="26">
        <v>6.5110779999999995</v>
      </c>
      <c r="F38" s="29">
        <v>0.917363</v>
      </c>
    </row>
    <row r="39" spans="1:6" s="81" customFormat="1" ht="15.75" customHeight="1">
      <c r="A39" s="21" t="s">
        <v>14</v>
      </c>
      <c r="B39" s="22">
        <v>13.050434</v>
      </c>
      <c r="C39" s="23">
        <v>5.620996</v>
      </c>
      <c r="D39" s="30">
        <v>0.000997</v>
      </c>
      <c r="E39" s="30">
        <v>6.5110779999999995</v>
      </c>
      <c r="F39" s="31">
        <v>0.917363</v>
      </c>
    </row>
    <row r="40" spans="1:6" s="102" customFormat="1" ht="15.75" customHeight="1">
      <c r="A40" s="32" t="s">
        <v>15</v>
      </c>
      <c r="B40" s="33">
        <v>21.386</v>
      </c>
      <c r="C40" s="34">
        <v>9.222</v>
      </c>
      <c r="D40" s="35">
        <v>0.002</v>
      </c>
      <c r="E40" s="35">
        <v>10.6</v>
      </c>
      <c r="F40" s="36">
        <v>1.562</v>
      </c>
    </row>
    <row r="41" spans="1:6" s="101" customFormat="1" ht="15.75" customHeight="1">
      <c r="A41" s="18" t="s">
        <v>16</v>
      </c>
      <c r="B41" s="25">
        <v>1.090468</v>
      </c>
      <c r="C41" s="26">
        <v>1.090468</v>
      </c>
      <c r="D41" s="27">
        <v>0</v>
      </c>
      <c r="E41" s="27">
        <v>0</v>
      </c>
      <c r="F41" s="37">
        <v>0</v>
      </c>
    </row>
    <row r="42" spans="1:6" s="2" customFormat="1" ht="15.75" customHeight="1">
      <c r="A42" s="21" t="s">
        <v>14</v>
      </c>
      <c r="B42" s="22">
        <v>1.090468</v>
      </c>
      <c r="C42" s="23">
        <v>1.090468</v>
      </c>
      <c r="D42" s="30"/>
      <c r="E42" s="30"/>
      <c r="F42" s="38"/>
    </row>
    <row r="43" spans="1:6" s="3" customFormat="1" ht="15.75" customHeight="1" thickBot="1">
      <c r="A43" s="39" t="s">
        <v>17</v>
      </c>
      <c r="B43" s="40">
        <v>2.283</v>
      </c>
      <c r="C43" s="41">
        <v>2.283</v>
      </c>
      <c r="D43" s="42"/>
      <c r="E43" s="42"/>
      <c r="F43" s="43"/>
    </row>
    <row r="44" spans="1:6" s="70" customFormat="1" ht="15.75" customHeight="1" thickBot="1">
      <c r="A44" s="85" t="s">
        <v>18</v>
      </c>
      <c r="B44" s="82">
        <v>19.539973</v>
      </c>
      <c r="C44" s="83">
        <v>19.539973</v>
      </c>
      <c r="D44" s="83">
        <v>0</v>
      </c>
      <c r="E44" s="83">
        <v>0</v>
      </c>
      <c r="F44" s="84">
        <v>0</v>
      </c>
    </row>
    <row r="45" spans="1:6" s="4" customFormat="1" ht="15.75" customHeight="1">
      <c r="A45" s="18" t="s">
        <v>11</v>
      </c>
      <c r="B45" s="25">
        <v>0</v>
      </c>
      <c r="C45" s="26">
        <v>0</v>
      </c>
      <c r="D45" s="27">
        <v>0</v>
      </c>
      <c r="E45" s="27">
        <v>0</v>
      </c>
      <c r="F45" s="37">
        <v>0</v>
      </c>
    </row>
    <row r="46" spans="1:6" s="2" customFormat="1" ht="15.75" customHeight="1">
      <c r="A46" s="21" t="s">
        <v>4</v>
      </c>
      <c r="B46" s="22">
        <v>0</v>
      </c>
      <c r="C46" s="23"/>
      <c r="D46" s="30"/>
      <c r="E46" s="30"/>
      <c r="F46" s="38"/>
    </row>
    <row r="47" spans="1:6" s="2" customFormat="1" ht="15.75" customHeight="1">
      <c r="A47" s="21" t="s">
        <v>19</v>
      </c>
      <c r="B47" s="22">
        <v>0</v>
      </c>
      <c r="C47" s="23"/>
      <c r="D47" s="30"/>
      <c r="E47" s="30"/>
      <c r="F47" s="38"/>
    </row>
    <row r="48" spans="1:6" s="2" customFormat="1" ht="15.75" customHeight="1">
      <c r="A48" s="21" t="s">
        <v>5</v>
      </c>
      <c r="B48" s="22">
        <v>0</v>
      </c>
      <c r="C48" s="23"/>
      <c r="D48" s="30"/>
      <c r="E48" s="30"/>
      <c r="F48" s="38"/>
    </row>
    <row r="49" spans="1:6" s="2" customFormat="1" ht="15.75" customHeight="1">
      <c r="A49" s="21" t="s">
        <v>25</v>
      </c>
      <c r="B49" s="22">
        <v>0</v>
      </c>
      <c r="C49" s="23"/>
      <c r="D49" s="23"/>
      <c r="E49" s="23"/>
      <c r="F49" s="24"/>
    </row>
    <row r="50" spans="1:6" s="2" customFormat="1" ht="15.75" customHeight="1">
      <c r="A50" s="21" t="s">
        <v>26</v>
      </c>
      <c r="B50" s="22">
        <v>0</v>
      </c>
      <c r="C50" s="23"/>
      <c r="D50" s="23"/>
      <c r="E50" s="23"/>
      <c r="F50" s="24"/>
    </row>
    <row r="51" spans="1:6" s="2" customFormat="1" ht="15.75" customHeight="1">
      <c r="A51" s="21" t="s">
        <v>27</v>
      </c>
      <c r="B51" s="22">
        <v>0</v>
      </c>
      <c r="C51" s="23"/>
      <c r="D51" s="23"/>
      <c r="E51" s="23"/>
      <c r="F51" s="24"/>
    </row>
    <row r="52" spans="1:6" s="2" customFormat="1" ht="15.75" customHeight="1">
      <c r="A52" s="21" t="s">
        <v>28</v>
      </c>
      <c r="B52" s="22">
        <v>0</v>
      </c>
      <c r="C52" s="23"/>
      <c r="D52" s="23"/>
      <c r="E52" s="23"/>
      <c r="F52" s="24"/>
    </row>
    <row r="53" spans="1:6" s="6" customFormat="1" ht="15.75" customHeight="1">
      <c r="A53" s="18" t="s">
        <v>0</v>
      </c>
      <c r="B53" s="25">
        <v>0</v>
      </c>
      <c r="C53" s="26"/>
      <c r="D53" s="27"/>
      <c r="E53" s="44"/>
      <c r="F53" s="28"/>
    </row>
    <row r="54" spans="1:6" s="6" customFormat="1" ht="15.75" customHeight="1">
      <c r="A54" s="18" t="s">
        <v>13</v>
      </c>
      <c r="B54" s="25">
        <v>19.539973</v>
      </c>
      <c r="C54" s="26">
        <v>19.539973</v>
      </c>
      <c r="D54" s="27">
        <v>0</v>
      </c>
      <c r="E54" s="27">
        <v>0</v>
      </c>
      <c r="F54" s="37">
        <v>0</v>
      </c>
    </row>
    <row r="55" spans="1:6" s="2" customFormat="1" ht="15.75" customHeight="1">
      <c r="A55" s="21" t="s">
        <v>14</v>
      </c>
      <c r="B55" s="22">
        <v>19.539973</v>
      </c>
      <c r="C55" s="23">
        <v>19.539973</v>
      </c>
      <c r="D55" s="30"/>
      <c r="E55" s="30"/>
      <c r="F55" s="38"/>
    </row>
    <row r="56" spans="1:6" s="3" customFormat="1" ht="15.75" customHeight="1" thickBot="1">
      <c r="A56" s="45" t="s">
        <v>15</v>
      </c>
      <c r="B56" s="40">
        <v>36.407</v>
      </c>
      <c r="C56" s="41">
        <v>36.407</v>
      </c>
      <c r="D56" s="42"/>
      <c r="E56" s="42"/>
      <c r="F56" s="43"/>
    </row>
    <row r="57" spans="1:6" s="90" customFormat="1" ht="15.75" customHeight="1" hidden="1" thickBot="1">
      <c r="A57" s="117"/>
      <c r="B57" s="118">
        <v>9.698667</v>
      </c>
      <c r="C57" s="119">
        <v>4.176452</v>
      </c>
      <c r="D57" s="119">
        <v>0.04103</v>
      </c>
      <c r="E57" s="119">
        <v>2.137327</v>
      </c>
      <c r="F57" s="120">
        <v>3.343858</v>
      </c>
    </row>
    <row r="58" spans="1:6" s="90" customFormat="1" ht="15.75" customHeight="1" hidden="1" thickBot="1">
      <c r="A58" s="121"/>
      <c r="B58" s="122">
        <v>2.563866</v>
      </c>
      <c r="C58" s="123">
        <v>0</v>
      </c>
      <c r="D58" s="123">
        <v>0</v>
      </c>
      <c r="E58" s="123">
        <v>0.14468</v>
      </c>
      <c r="F58" s="124">
        <v>2.419186</v>
      </c>
    </row>
    <row r="59" spans="1:6" s="70" customFormat="1" ht="15.75" customHeight="1" thickBot="1">
      <c r="A59" s="85" t="s">
        <v>29</v>
      </c>
      <c r="B59" s="82">
        <v>2.3954239999999998</v>
      </c>
      <c r="C59" s="83"/>
      <c r="D59" s="83"/>
      <c r="E59" s="83">
        <v>0.136249</v>
      </c>
      <c r="F59" s="84">
        <v>2.259175</v>
      </c>
    </row>
    <row r="60" spans="1:6" s="4" customFormat="1" ht="15.75" customHeight="1">
      <c r="A60" s="46" t="s">
        <v>11</v>
      </c>
      <c r="B60" s="19">
        <v>0.105143</v>
      </c>
      <c r="C60" s="20"/>
      <c r="D60" s="108"/>
      <c r="E60" s="108"/>
      <c r="F60" s="109">
        <v>0.105143</v>
      </c>
    </row>
    <row r="61" spans="1:6" s="2" customFormat="1" ht="15.75" customHeight="1">
      <c r="A61" s="47" t="s">
        <v>4</v>
      </c>
      <c r="B61" s="22">
        <v>0.063299</v>
      </c>
      <c r="C61" s="23"/>
      <c r="D61" s="23"/>
      <c r="E61" s="23">
        <v>0.008431</v>
      </c>
      <c r="F61" s="24">
        <v>0.054868</v>
      </c>
    </row>
    <row r="62" spans="1:6" s="2" customFormat="1" ht="15.75" customHeight="1">
      <c r="A62" s="47" t="s">
        <v>19</v>
      </c>
      <c r="B62" s="22">
        <v>0</v>
      </c>
      <c r="C62" s="23"/>
      <c r="D62" s="30"/>
      <c r="E62" s="30"/>
      <c r="F62" s="38"/>
    </row>
    <row r="63" spans="1:6" s="2" customFormat="1" ht="15.75" customHeight="1">
      <c r="A63" s="47" t="s">
        <v>5</v>
      </c>
      <c r="B63" s="22">
        <v>0</v>
      </c>
      <c r="C63" s="23"/>
      <c r="D63" s="30"/>
      <c r="E63" s="30"/>
      <c r="F63" s="38"/>
    </row>
    <row r="64" spans="1:6" s="2" customFormat="1" ht="15.75" customHeight="1">
      <c r="A64" s="47" t="s">
        <v>25</v>
      </c>
      <c r="B64" s="22">
        <v>0</v>
      </c>
      <c r="C64" s="23"/>
      <c r="D64" s="23"/>
      <c r="E64" s="23"/>
      <c r="F64" s="24"/>
    </row>
    <row r="65" spans="1:6" s="2" customFormat="1" ht="15.75" customHeight="1">
      <c r="A65" s="47" t="s">
        <v>26</v>
      </c>
      <c r="B65" s="22">
        <v>0</v>
      </c>
      <c r="C65" s="23"/>
      <c r="D65" s="23"/>
      <c r="E65" s="23"/>
      <c r="F65" s="24"/>
    </row>
    <row r="66" spans="1:6" s="2" customFormat="1" ht="15.75" customHeight="1">
      <c r="A66" s="47" t="s">
        <v>27</v>
      </c>
      <c r="B66" s="22">
        <v>5.010447000000001</v>
      </c>
      <c r="C66" s="23">
        <v>2.247933</v>
      </c>
      <c r="D66" s="23">
        <v>0.04103</v>
      </c>
      <c r="E66" s="23">
        <v>1.838896</v>
      </c>
      <c r="F66" s="24">
        <v>0.882588</v>
      </c>
    </row>
    <row r="67" spans="1:6" s="2" customFormat="1" ht="15.75" customHeight="1">
      <c r="A67" s="47" t="s">
        <v>28</v>
      </c>
      <c r="B67" s="22">
        <v>2.1243540000000003</v>
      </c>
      <c r="C67" s="23">
        <v>1.928519</v>
      </c>
      <c r="D67" s="23">
        <v>0</v>
      </c>
      <c r="E67" s="23">
        <v>0.153751</v>
      </c>
      <c r="F67" s="24">
        <v>0.042084</v>
      </c>
    </row>
    <row r="68" spans="1:6" s="6" customFormat="1" ht="15.75" customHeight="1">
      <c r="A68" s="46" t="s">
        <v>0</v>
      </c>
      <c r="B68" s="25">
        <v>2.1243540000000003</v>
      </c>
      <c r="C68" s="26">
        <v>1.928519</v>
      </c>
      <c r="D68" s="27"/>
      <c r="E68" s="44">
        <v>0.153751</v>
      </c>
      <c r="F68" s="28">
        <v>0.042084</v>
      </c>
    </row>
    <row r="69" spans="1:6" s="101" customFormat="1" ht="15.75" customHeight="1">
      <c r="A69" s="46" t="s">
        <v>13</v>
      </c>
      <c r="B69" s="25">
        <v>2.545</v>
      </c>
      <c r="C69" s="26">
        <v>2.285</v>
      </c>
      <c r="D69" s="27"/>
      <c r="E69" s="27">
        <v>0.186</v>
      </c>
      <c r="F69" s="37">
        <v>0.074</v>
      </c>
    </row>
    <row r="70" spans="1:6" s="81" customFormat="1" ht="15.75" customHeight="1">
      <c r="A70" s="47" t="s">
        <v>14</v>
      </c>
      <c r="B70" s="22">
        <v>0</v>
      </c>
      <c r="C70" s="26">
        <v>0</v>
      </c>
      <c r="D70" s="27">
        <v>0</v>
      </c>
      <c r="E70" s="44">
        <v>0</v>
      </c>
      <c r="F70" s="28">
        <v>0</v>
      </c>
    </row>
    <row r="71" spans="1:6" s="102" customFormat="1" ht="15.75" customHeight="1" thickBot="1">
      <c r="A71" s="48" t="s">
        <v>15</v>
      </c>
      <c r="B71" s="40">
        <v>0</v>
      </c>
      <c r="C71" s="41">
        <v>0</v>
      </c>
      <c r="D71" s="42">
        <v>0</v>
      </c>
      <c r="E71" s="42">
        <v>0</v>
      </c>
      <c r="F71" s="43">
        <v>0</v>
      </c>
    </row>
    <row r="72" spans="1:6" s="70" customFormat="1" ht="0.75" customHeight="1" thickBot="1">
      <c r="A72" s="85" t="s">
        <v>50</v>
      </c>
      <c r="B72" s="82">
        <v>0</v>
      </c>
      <c r="C72" s="83"/>
      <c r="D72" s="83"/>
      <c r="E72" s="83"/>
      <c r="F72" s="84"/>
    </row>
    <row r="73" spans="1:6" s="4" customFormat="1" ht="15.75" customHeight="1" hidden="1" thickBot="1">
      <c r="A73" s="18" t="s">
        <v>11</v>
      </c>
      <c r="B73" s="25">
        <v>0</v>
      </c>
      <c r="C73" s="26"/>
      <c r="D73" s="27"/>
      <c r="E73" s="27"/>
      <c r="F73" s="37"/>
    </row>
    <row r="74" spans="1:6" s="2" customFormat="1" ht="15.75" customHeight="1" hidden="1" thickBot="1">
      <c r="A74" s="21" t="s">
        <v>4</v>
      </c>
      <c r="B74" s="22">
        <v>0</v>
      </c>
      <c r="C74" s="23"/>
      <c r="D74" s="30"/>
      <c r="E74" s="30"/>
      <c r="F74" s="38"/>
    </row>
    <row r="75" spans="1:6" s="2" customFormat="1" ht="15.75" customHeight="1" hidden="1" thickBot="1">
      <c r="A75" s="21" t="s">
        <v>19</v>
      </c>
      <c r="B75" s="22">
        <v>0</v>
      </c>
      <c r="C75" s="23"/>
      <c r="D75" s="30"/>
      <c r="E75" s="30"/>
      <c r="F75" s="38"/>
    </row>
    <row r="76" spans="1:6" s="2" customFormat="1" ht="15.75" customHeight="1" hidden="1" thickBot="1">
      <c r="A76" s="21" t="s">
        <v>5</v>
      </c>
      <c r="B76" s="22">
        <v>0</v>
      </c>
      <c r="C76" s="23"/>
      <c r="D76" s="30"/>
      <c r="E76" s="30"/>
      <c r="F76" s="38"/>
    </row>
    <row r="77" spans="1:6" s="2" customFormat="1" ht="15.75" customHeight="1" hidden="1" thickBot="1">
      <c r="A77" s="21" t="s">
        <v>25</v>
      </c>
      <c r="B77" s="22">
        <v>0</v>
      </c>
      <c r="C77" s="23"/>
      <c r="D77" s="23"/>
      <c r="E77" s="23"/>
      <c r="F77" s="24"/>
    </row>
    <row r="78" spans="1:6" s="2" customFormat="1" ht="15.75" customHeight="1" hidden="1" thickBot="1">
      <c r="A78" s="21" t="s">
        <v>26</v>
      </c>
      <c r="B78" s="22">
        <v>0</v>
      </c>
      <c r="C78" s="23"/>
      <c r="D78" s="23"/>
      <c r="E78" s="23"/>
      <c r="F78" s="24"/>
    </row>
    <row r="79" spans="1:6" s="2" customFormat="1" ht="15.75" customHeight="1" hidden="1" thickBot="1">
      <c r="A79" s="21" t="s">
        <v>27</v>
      </c>
      <c r="B79" s="22">
        <v>0</v>
      </c>
      <c r="C79" s="23"/>
      <c r="D79" s="23"/>
      <c r="E79" s="23"/>
      <c r="F79" s="24"/>
    </row>
    <row r="80" spans="1:6" s="2" customFormat="1" ht="15.75" customHeight="1" hidden="1" thickBot="1">
      <c r="A80" s="21" t="s">
        <v>28</v>
      </c>
      <c r="B80" s="22">
        <v>0</v>
      </c>
      <c r="C80" s="23">
        <v>0</v>
      </c>
      <c r="D80" s="23">
        <v>0</v>
      </c>
      <c r="E80" s="23">
        <v>0</v>
      </c>
      <c r="F80" s="24">
        <v>0</v>
      </c>
    </row>
    <row r="81" spans="1:6" s="6" customFormat="1" ht="15.75" customHeight="1" hidden="1" thickBot="1">
      <c r="A81" s="18" t="s">
        <v>0</v>
      </c>
      <c r="B81" s="25">
        <v>0</v>
      </c>
      <c r="C81" s="26"/>
      <c r="D81" s="27"/>
      <c r="E81" s="44"/>
      <c r="F81" s="28"/>
    </row>
    <row r="82" spans="1:6" s="6" customFormat="1" ht="15.75" customHeight="1" hidden="1" thickBot="1">
      <c r="A82" s="18" t="s">
        <v>31</v>
      </c>
      <c r="B82" s="25">
        <v>0</v>
      </c>
      <c r="C82" s="26"/>
      <c r="D82" s="27"/>
      <c r="E82" s="27"/>
      <c r="F82" s="37"/>
    </row>
    <row r="83" spans="1:6" s="2" customFormat="1" ht="15.75" customHeight="1" hidden="1" thickBot="1">
      <c r="A83" s="21" t="s">
        <v>14</v>
      </c>
      <c r="B83" s="22">
        <v>2.862482</v>
      </c>
      <c r="C83" s="23">
        <v>2.8433669999999998</v>
      </c>
      <c r="D83" s="30">
        <v>0</v>
      </c>
      <c r="E83" s="30">
        <v>0</v>
      </c>
      <c r="F83" s="38">
        <v>0.019115</v>
      </c>
    </row>
    <row r="84" spans="1:6" s="3" customFormat="1" ht="15.75" customHeight="1" hidden="1" thickBot="1">
      <c r="A84" s="45" t="s">
        <v>15</v>
      </c>
      <c r="B84" s="40">
        <v>0</v>
      </c>
      <c r="C84" s="41">
        <v>0</v>
      </c>
      <c r="D84" s="42">
        <v>0</v>
      </c>
      <c r="E84" s="42">
        <v>0</v>
      </c>
      <c r="F84" s="43">
        <v>0</v>
      </c>
    </row>
    <row r="85" spans="1:6" s="70" customFormat="1" ht="15.75" customHeight="1" thickBot="1">
      <c r="A85" s="85" t="s">
        <v>38</v>
      </c>
      <c r="B85" s="82">
        <v>0</v>
      </c>
      <c r="C85" s="83"/>
      <c r="D85" s="83"/>
      <c r="E85" s="83"/>
      <c r="F85" s="84"/>
    </row>
    <row r="86" spans="1:6" s="4" customFormat="1" ht="15.75" customHeight="1">
      <c r="A86" s="18" t="s">
        <v>11</v>
      </c>
      <c r="B86" s="25">
        <v>0</v>
      </c>
      <c r="C86" s="26"/>
      <c r="D86" s="27"/>
      <c r="E86" s="27"/>
      <c r="F86" s="37"/>
    </row>
    <row r="87" spans="1:6" s="2" customFormat="1" ht="15.75" customHeight="1">
      <c r="A87" s="21" t="s">
        <v>4</v>
      </c>
      <c r="B87" s="22">
        <v>0</v>
      </c>
      <c r="C87" s="23"/>
      <c r="D87" s="30"/>
      <c r="E87" s="30"/>
      <c r="F87" s="38"/>
    </row>
    <row r="88" spans="1:6" s="2" customFormat="1" ht="15.75" customHeight="1">
      <c r="A88" s="21" t="s">
        <v>19</v>
      </c>
      <c r="B88" s="22">
        <v>0</v>
      </c>
      <c r="C88" s="23"/>
      <c r="D88" s="30"/>
      <c r="E88" s="30"/>
      <c r="F88" s="38"/>
    </row>
    <row r="89" spans="1:6" s="2" customFormat="1" ht="15.75" customHeight="1">
      <c r="A89" s="21" t="s">
        <v>5</v>
      </c>
      <c r="B89" s="22">
        <v>0</v>
      </c>
      <c r="C89" s="23"/>
      <c r="D89" s="30"/>
      <c r="E89" s="30"/>
      <c r="F89" s="38"/>
    </row>
    <row r="90" spans="1:6" s="2" customFormat="1" ht="15.75" customHeight="1">
      <c r="A90" s="21" t="s">
        <v>25</v>
      </c>
      <c r="B90" s="22">
        <v>0</v>
      </c>
      <c r="C90" s="23"/>
      <c r="D90" s="23"/>
      <c r="E90" s="23"/>
      <c r="F90" s="24"/>
    </row>
    <row r="91" spans="1:6" s="2" customFormat="1" ht="15.75" customHeight="1">
      <c r="A91" s="21" t="s">
        <v>26</v>
      </c>
      <c r="B91" s="22">
        <v>0</v>
      </c>
      <c r="C91" s="23"/>
      <c r="D91" s="23"/>
      <c r="E91" s="23"/>
      <c r="F91" s="24"/>
    </row>
    <row r="92" spans="1:6" s="2" customFormat="1" ht="15.75" customHeight="1">
      <c r="A92" s="21" t="s">
        <v>27</v>
      </c>
      <c r="B92" s="22">
        <v>1.162342</v>
      </c>
      <c r="C92" s="23">
        <v>1.143227</v>
      </c>
      <c r="D92" s="23"/>
      <c r="E92" s="23"/>
      <c r="F92" s="24">
        <v>0.019115</v>
      </c>
    </row>
    <row r="93" spans="1:6" s="2" customFormat="1" ht="15.75" customHeight="1">
      <c r="A93" s="21" t="s">
        <v>28</v>
      </c>
      <c r="B93" s="22">
        <v>1.70014</v>
      </c>
      <c r="C93" s="23">
        <v>1.70014</v>
      </c>
      <c r="D93" s="23">
        <v>0</v>
      </c>
      <c r="E93" s="23">
        <v>0</v>
      </c>
      <c r="F93" s="24">
        <v>0</v>
      </c>
    </row>
    <row r="94" spans="1:6" s="6" customFormat="1" ht="15.75" customHeight="1">
      <c r="A94" s="18" t="s">
        <v>0</v>
      </c>
      <c r="B94" s="25">
        <v>1.70014</v>
      </c>
      <c r="C94" s="26">
        <v>1.70014</v>
      </c>
      <c r="D94" s="27"/>
      <c r="E94" s="44"/>
      <c r="F94" s="28"/>
    </row>
    <row r="95" spans="1:6" s="101" customFormat="1" ht="15.75" customHeight="1">
      <c r="A95" s="110" t="s">
        <v>13</v>
      </c>
      <c r="B95" s="111">
        <v>1.141</v>
      </c>
      <c r="C95" s="112">
        <v>1.141</v>
      </c>
      <c r="D95" s="126"/>
      <c r="E95" s="126"/>
      <c r="F95" s="127"/>
    </row>
    <row r="96" spans="1:6" s="81" customFormat="1" ht="15.75" customHeight="1">
      <c r="A96" s="113" t="s">
        <v>14</v>
      </c>
      <c r="B96" s="114">
        <v>5.5949919999999995</v>
      </c>
      <c r="C96" s="115">
        <v>0.69075</v>
      </c>
      <c r="D96" s="116">
        <v>0</v>
      </c>
      <c r="E96" s="116">
        <v>2.1113239999999998</v>
      </c>
      <c r="F96" s="136">
        <v>2.7929180000000002</v>
      </c>
    </row>
    <row r="97" spans="1:6" s="102" customFormat="1" ht="15.75" customHeight="1" thickBot="1">
      <c r="A97" s="137" t="s">
        <v>15</v>
      </c>
      <c r="B97" s="132">
        <v>2.122527</v>
      </c>
      <c r="C97" s="133">
        <v>0.070979</v>
      </c>
      <c r="D97" s="134">
        <v>0</v>
      </c>
      <c r="E97" s="134">
        <v>0.178557</v>
      </c>
      <c r="F97" s="135">
        <v>1.872991</v>
      </c>
    </row>
    <row r="98" spans="1:6" s="70" customFormat="1" ht="15.75" customHeight="1" thickBot="1">
      <c r="A98" s="85" t="s">
        <v>20</v>
      </c>
      <c r="B98" s="82">
        <v>1.341937</v>
      </c>
      <c r="C98" s="83"/>
      <c r="D98" s="83"/>
      <c r="E98" s="83">
        <v>0.01571</v>
      </c>
      <c r="F98" s="84">
        <v>1.326227</v>
      </c>
    </row>
    <row r="99" spans="1:6" s="2" customFormat="1" ht="15.75" customHeight="1">
      <c r="A99" s="46" t="s">
        <v>11</v>
      </c>
      <c r="B99" s="25">
        <v>0</v>
      </c>
      <c r="C99" s="26"/>
      <c r="D99" s="27"/>
      <c r="E99" s="27"/>
      <c r="F99" s="37"/>
    </row>
    <row r="100" spans="1:6" s="2" customFormat="1" ht="15.75" customHeight="1">
      <c r="A100" s="47" t="s">
        <v>4</v>
      </c>
      <c r="B100" s="22">
        <v>0.5396139999999999</v>
      </c>
      <c r="C100" s="23"/>
      <c r="D100" s="30"/>
      <c r="E100" s="30">
        <v>0.002574</v>
      </c>
      <c r="F100" s="38">
        <v>0.53704</v>
      </c>
    </row>
    <row r="101" spans="1:6" s="2" customFormat="1" ht="15.75" customHeight="1">
      <c r="A101" s="47" t="s">
        <v>19</v>
      </c>
      <c r="B101" s="22">
        <v>0</v>
      </c>
      <c r="C101" s="23"/>
      <c r="D101" s="30"/>
      <c r="E101" s="30"/>
      <c r="F101" s="38"/>
    </row>
    <row r="102" spans="1:6" s="2" customFormat="1" ht="15.75" customHeight="1">
      <c r="A102" s="47" t="s">
        <v>5</v>
      </c>
      <c r="B102" s="22">
        <v>0.009724</v>
      </c>
      <c r="C102" s="23"/>
      <c r="D102" s="30"/>
      <c r="E102" s="30"/>
      <c r="F102" s="38">
        <v>0.009724</v>
      </c>
    </row>
    <row r="103" spans="1:6" s="2" customFormat="1" ht="15.75" customHeight="1">
      <c r="A103" s="47" t="s">
        <v>25</v>
      </c>
      <c r="B103" s="22">
        <v>0.231252</v>
      </c>
      <c r="C103" s="23">
        <v>0.070979</v>
      </c>
      <c r="D103" s="23"/>
      <c r="E103" s="23">
        <v>0.160273</v>
      </c>
      <c r="F103" s="24"/>
    </row>
    <row r="104" spans="1:6" s="2" customFormat="1" ht="15.75" customHeight="1">
      <c r="A104" s="47" t="s">
        <v>26</v>
      </c>
      <c r="B104" s="22">
        <v>0</v>
      </c>
      <c r="C104" s="23"/>
      <c r="D104" s="23"/>
      <c r="E104" s="23"/>
      <c r="F104" s="24"/>
    </row>
    <row r="105" spans="1:6" s="2" customFormat="1" ht="15.75" customHeight="1">
      <c r="A105" s="47" t="s">
        <v>27</v>
      </c>
      <c r="B105" s="22">
        <v>3.4500859999999998</v>
      </c>
      <c r="C105" s="23">
        <v>0.619771</v>
      </c>
      <c r="D105" s="23"/>
      <c r="E105" s="23">
        <v>1.91176</v>
      </c>
      <c r="F105" s="24">
        <v>0.918555</v>
      </c>
    </row>
    <row r="106" spans="1:6" s="2" customFormat="1" ht="15.75" customHeight="1">
      <c r="A106" s="47" t="s">
        <v>28</v>
      </c>
      <c r="B106" s="22">
        <v>0.022379000000000003</v>
      </c>
      <c r="C106" s="23">
        <v>0</v>
      </c>
      <c r="D106" s="23">
        <v>0</v>
      </c>
      <c r="E106" s="23">
        <v>0.021007</v>
      </c>
      <c r="F106" s="24">
        <v>0.001372</v>
      </c>
    </row>
    <row r="107" spans="1:6" s="2" customFormat="1" ht="15.75" customHeight="1">
      <c r="A107" s="46" t="s">
        <v>0</v>
      </c>
      <c r="B107" s="25">
        <v>0.022379000000000003</v>
      </c>
      <c r="C107" s="26"/>
      <c r="D107" s="27"/>
      <c r="E107" s="44">
        <v>0.021007</v>
      </c>
      <c r="F107" s="28">
        <v>0.001372</v>
      </c>
    </row>
    <row r="108" spans="1:6" s="6" customFormat="1" ht="15.75" customHeight="1">
      <c r="A108" s="125" t="s">
        <v>13</v>
      </c>
      <c r="B108" s="111">
        <v>0.033</v>
      </c>
      <c r="C108" s="112"/>
      <c r="D108" s="126"/>
      <c r="E108" s="126">
        <v>0.031</v>
      </c>
      <c r="F108" s="127">
        <v>0.002</v>
      </c>
    </row>
    <row r="109" spans="1:6" s="2" customFormat="1" ht="15.75" customHeight="1">
      <c r="A109" s="128" t="s">
        <v>14</v>
      </c>
      <c r="B109" s="114">
        <v>2.272286</v>
      </c>
      <c r="C109" s="115">
        <v>1.109297</v>
      </c>
      <c r="D109" s="116">
        <v>0</v>
      </c>
      <c r="E109" s="116">
        <v>0.660631</v>
      </c>
      <c r="F109" s="136">
        <v>0.502358</v>
      </c>
    </row>
    <row r="110" spans="1:6" s="3" customFormat="1" ht="15.75" customHeight="1" thickBot="1">
      <c r="A110" s="131" t="s">
        <v>15</v>
      </c>
      <c r="B110" s="132">
        <v>0.445733</v>
      </c>
      <c r="C110" s="133">
        <v>0.000847</v>
      </c>
      <c r="D110" s="134">
        <v>0</v>
      </c>
      <c r="E110" s="134">
        <v>0</v>
      </c>
      <c r="F110" s="135">
        <v>0.444886</v>
      </c>
    </row>
    <row r="111" spans="1:6" s="70" customFormat="1" ht="15.75" customHeight="1" thickBot="1">
      <c r="A111" s="85" t="s">
        <v>30</v>
      </c>
      <c r="B111" s="82">
        <v>0.442779</v>
      </c>
      <c r="C111" s="83"/>
      <c r="D111" s="83"/>
      <c r="E111" s="83"/>
      <c r="F111" s="84">
        <v>0.442779</v>
      </c>
    </row>
    <row r="112" spans="1:6" s="2" customFormat="1" ht="15.75" customHeight="1">
      <c r="A112" s="46" t="s">
        <v>11</v>
      </c>
      <c r="B112" s="25">
        <v>0.002107</v>
      </c>
      <c r="C112" s="26"/>
      <c r="D112" s="27"/>
      <c r="E112" s="27"/>
      <c r="F112" s="37">
        <v>0.002107</v>
      </c>
    </row>
    <row r="113" spans="1:6" s="2" customFormat="1" ht="15.75" customHeight="1">
      <c r="A113" s="47" t="s">
        <v>4</v>
      </c>
      <c r="B113" s="22">
        <v>0</v>
      </c>
      <c r="C113" s="23"/>
      <c r="D113" s="30"/>
      <c r="E113" s="30"/>
      <c r="F113" s="38"/>
    </row>
    <row r="114" spans="1:6" s="2" customFormat="1" ht="15.75" customHeight="1">
      <c r="A114" s="47" t="s">
        <v>19</v>
      </c>
      <c r="B114" s="22">
        <v>0</v>
      </c>
      <c r="C114" s="23"/>
      <c r="D114" s="30"/>
      <c r="E114" s="30"/>
      <c r="F114" s="38"/>
    </row>
    <row r="115" spans="1:6" s="2" customFormat="1" ht="15.75" customHeight="1">
      <c r="A115" s="47" t="s">
        <v>5</v>
      </c>
      <c r="B115" s="22">
        <v>0</v>
      </c>
      <c r="C115" s="23"/>
      <c r="D115" s="30"/>
      <c r="E115" s="30"/>
      <c r="F115" s="38"/>
    </row>
    <row r="116" spans="1:6" s="2" customFormat="1" ht="15.75" customHeight="1">
      <c r="A116" s="47" t="s">
        <v>25</v>
      </c>
      <c r="B116" s="22">
        <v>0</v>
      </c>
      <c r="C116" s="23"/>
      <c r="D116" s="23"/>
      <c r="E116" s="23"/>
      <c r="F116" s="24"/>
    </row>
    <row r="117" spans="1:6" s="2" customFormat="1" ht="15.75" customHeight="1">
      <c r="A117" s="47" t="s">
        <v>26</v>
      </c>
      <c r="B117" s="22">
        <v>0.000847</v>
      </c>
      <c r="C117" s="23">
        <v>0.000847</v>
      </c>
      <c r="D117" s="23"/>
      <c r="E117" s="23"/>
      <c r="F117" s="24"/>
    </row>
    <row r="118" spans="1:6" s="2" customFormat="1" ht="15.75" customHeight="1">
      <c r="A118" s="47" t="s">
        <v>27</v>
      </c>
      <c r="B118" s="22">
        <v>1.766284</v>
      </c>
      <c r="C118" s="23">
        <v>1.10845</v>
      </c>
      <c r="D118" s="23"/>
      <c r="E118" s="23">
        <v>0.644756</v>
      </c>
      <c r="F118" s="24">
        <v>0.013078</v>
      </c>
    </row>
    <row r="119" spans="1:6" s="2" customFormat="1" ht="15.75" customHeight="1">
      <c r="A119" s="47" t="s">
        <v>28</v>
      </c>
      <c r="B119" s="22">
        <v>0.060269</v>
      </c>
      <c r="C119" s="23">
        <v>0</v>
      </c>
      <c r="D119" s="23">
        <v>0</v>
      </c>
      <c r="E119" s="23">
        <v>0.015875</v>
      </c>
      <c r="F119" s="24">
        <v>0.044394</v>
      </c>
    </row>
    <row r="120" spans="1:6" s="2" customFormat="1" ht="15.75" customHeight="1">
      <c r="A120" s="46" t="s">
        <v>0</v>
      </c>
      <c r="B120" s="25">
        <v>0.060269</v>
      </c>
      <c r="C120" s="26"/>
      <c r="D120" s="27"/>
      <c r="E120" s="44">
        <v>0.015875</v>
      </c>
      <c r="F120" s="28">
        <v>0.044394</v>
      </c>
    </row>
    <row r="121" spans="1:6" s="6" customFormat="1" ht="15.75" customHeight="1">
      <c r="A121" s="46" t="s">
        <v>13</v>
      </c>
      <c r="B121" s="25">
        <v>0.101</v>
      </c>
      <c r="C121" s="26"/>
      <c r="D121" s="27"/>
      <c r="E121" s="27">
        <v>0.037</v>
      </c>
      <c r="F121" s="37">
        <v>0.064</v>
      </c>
    </row>
    <row r="122" spans="1:6" s="2" customFormat="1" ht="15.75" customHeight="1">
      <c r="A122" s="47" t="s">
        <v>14</v>
      </c>
      <c r="B122" s="22">
        <v>4.153174</v>
      </c>
      <c r="C122" s="23">
        <v>2.528579</v>
      </c>
      <c r="D122" s="30">
        <v>0</v>
      </c>
      <c r="E122" s="30">
        <v>0.97045</v>
      </c>
      <c r="F122" s="38">
        <v>0.654145</v>
      </c>
    </row>
    <row r="123" spans="1:6" s="3" customFormat="1" ht="15.75" customHeight="1" thickBot="1">
      <c r="A123" s="48" t="s">
        <v>15</v>
      </c>
      <c r="B123" s="40">
        <v>0.45646899999999996</v>
      </c>
      <c r="C123" s="41">
        <v>0</v>
      </c>
      <c r="D123" s="42">
        <v>0</v>
      </c>
      <c r="E123" s="42">
        <v>0.053693</v>
      </c>
      <c r="F123" s="43">
        <v>0.40277599999999997</v>
      </c>
    </row>
    <row r="124" spans="1:6" s="70" customFormat="1" ht="15.75" customHeight="1" thickBot="1">
      <c r="A124" s="85" t="s">
        <v>21</v>
      </c>
      <c r="B124" s="82">
        <v>0.165427</v>
      </c>
      <c r="C124" s="83"/>
      <c r="D124" s="83"/>
      <c r="E124" s="83">
        <v>0.048631</v>
      </c>
      <c r="F124" s="84">
        <v>0.116796</v>
      </c>
    </row>
    <row r="125" spans="1:6" s="2" customFormat="1" ht="15.75" customHeight="1">
      <c r="A125" s="46" t="s">
        <v>11</v>
      </c>
      <c r="B125" s="25">
        <v>0.01256</v>
      </c>
      <c r="C125" s="26"/>
      <c r="D125" s="27"/>
      <c r="E125" s="27">
        <v>0.00136</v>
      </c>
      <c r="F125" s="37">
        <v>0.0112</v>
      </c>
    </row>
    <row r="126" spans="1:6" s="2" customFormat="1" ht="15.75" customHeight="1">
      <c r="A126" s="47" t="s">
        <v>4</v>
      </c>
      <c r="B126" s="22">
        <v>0.27819299999999997</v>
      </c>
      <c r="C126" s="23"/>
      <c r="D126" s="30"/>
      <c r="E126" s="30">
        <v>0.003702</v>
      </c>
      <c r="F126" s="38">
        <v>0.274491</v>
      </c>
    </row>
    <row r="127" spans="1:6" s="2" customFormat="1" ht="15.75" customHeight="1">
      <c r="A127" s="47" t="s">
        <v>19</v>
      </c>
      <c r="B127" s="22">
        <v>0</v>
      </c>
      <c r="C127" s="23"/>
      <c r="D127" s="30"/>
      <c r="E127" s="30"/>
      <c r="F127" s="38"/>
    </row>
    <row r="128" spans="1:6" s="2" customFormat="1" ht="15.75" customHeight="1">
      <c r="A128" s="47" t="s">
        <v>5</v>
      </c>
      <c r="B128" s="22">
        <v>0.0001</v>
      </c>
      <c r="C128" s="23"/>
      <c r="D128" s="30"/>
      <c r="E128" s="30"/>
      <c r="F128" s="38">
        <v>0.0001</v>
      </c>
    </row>
    <row r="129" spans="1:6" s="2" customFormat="1" ht="15.75" customHeight="1">
      <c r="A129" s="47" t="s">
        <v>25</v>
      </c>
      <c r="B129" s="22">
        <v>0</v>
      </c>
      <c r="C129" s="23"/>
      <c r="D129" s="23"/>
      <c r="E129" s="23"/>
      <c r="F129" s="24"/>
    </row>
    <row r="130" spans="1:6" s="2" customFormat="1" ht="15.75" customHeight="1">
      <c r="A130" s="47" t="s">
        <v>26</v>
      </c>
      <c r="B130" s="22">
        <v>0.000189</v>
      </c>
      <c r="C130" s="23"/>
      <c r="D130" s="23"/>
      <c r="E130" s="23"/>
      <c r="F130" s="24">
        <v>0.000189</v>
      </c>
    </row>
    <row r="131" spans="1:6" s="2" customFormat="1" ht="15.75" customHeight="1">
      <c r="A131" s="47" t="s">
        <v>27</v>
      </c>
      <c r="B131" s="22">
        <v>3.240213</v>
      </c>
      <c r="C131" s="23">
        <v>2.409771</v>
      </c>
      <c r="D131" s="23"/>
      <c r="E131" s="23">
        <v>0.659026</v>
      </c>
      <c r="F131" s="24">
        <v>0.171416</v>
      </c>
    </row>
    <row r="132" spans="1:6" s="2" customFormat="1" ht="15.75" customHeight="1">
      <c r="A132" s="47" t="s">
        <v>28</v>
      </c>
      <c r="B132" s="22">
        <v>0.45649199999999995</v>
      </c>
      <c r="C132" s="23">
        <v>0.118808</v>
      </c>
      <c r="D132" s="23">
        <v>0</v>
      </c>
      <c r="E132" s="23">
        <v>0.257731</v>
      </c>
      <c r="F132" s="24">
        <v>0.079953</v>
      </c>
    </row>
    <row r="133" spans="1:6" s="2" customFormat="1" ht="15.75" customHeight="1">
      <c r="A133" s="46" t="s">
        <v>0</v>
      </c>
      <c r="B133" s="25">
        <v>0.45649199999999995</v>
      </c>
      <c r="C133" s="26">
        <v>0.118808</v>
      </c>
      <c r="D133" s="27"/>
      <c r="E133" s="44">
        <v>0.257731</v>
      </c>
      <c r="F133" s="28">
        <v>0.079953</v>
      </c>
    </row>
    <row r="134" spans="1:6" s="6" customFormat="1" ht="15.75" customHeight="1">
      <c r="A134" s="125" t="s">
        <v>13</v>
      </c>
      <c r="B134" s="111">
        <v>0.676</v>
      </c>
      <c r="C134" s="112">
        <v>0.158</v>
      </c>
      <c r="D134" s="126"/>
      <c r="E134" s="126">
        <v>0.403</v>
      </c>
      <c r="F134" s="127">
        <v>0.115</v>
      </c>
    </row>
    <row r="135" spans="1:6" s="2" customFormat="1" ht="15.75" customHeight="1">
      <c r="A135" s="128" t="s">
        <v>14</v>
      </c>
      <c r="B135" s="114">
        <v>2.9513439999999997</v>
      </c>
      <c r="C135" s="115">
        <v>2.186328</v>
      </c>
      <c r="D135" s="116">
        <v>0</v>
      </c>
      <c r="E135" s="115">
        <v>0.378036</v>
      </c>
      <c r="F135" s="136">
        <v>0.38698</v>
      </c>
    </row>
    <row r="136" spans="1:6" s="3" customFormat="1" ht="15.75" customHeight="1" thickBot="1">
      <c r="A136" s="131" t="s">
        <v>15</v>
      </c>
      <c r="B136" s="132">
        <v>0.26988199999999996</v>
      </c>
      <c r="C136" s="133">
        <v>0</v>
      </c>
      <c r="D136" s="134">
        <v>0</v>
      </c>
      <c r="E136" s="133">
        <v>0.012528</v>
      </c>
      <c r="F136" s="135">
        <v>0.25735399999999997</v>
      </c>
    </row>
    <row r="137" spans="1:6" s="70" customFormat="1" ht="15.75" customHeight="1" thickBot="1">
      <c r="A137" s="85" t="s">
        <v>22</v>
      </c>
      <c r="B137" s="82">
        <v>0.220594</v>
      </c>
      <c r="C137" s="83"/>
      <c r="D137" s="83"/>
      <c r="E137" s="83">
        <v>0.012528</v>
      </c>
      <c r="F137" s="84">
        <v>0.208066</v>
      </c>
    </row>
    <row r="138" spans="1:6" s="2" customFormat="1" ht="15.75" customHeight="1">
      <c r="A138" s="46" t="s">
        <v>11</v>
      </c>
      <c r="B138" s="19">
        <v>0</v>
      </c>
      <c r="C138" s="20"/>
      <c r="D138" s="108"/>
      <c r="E138" s="108"/>
      <c r="F138" s="109"/>
    </row>
    <row r="139" spans="1:6" s="2" customFormat="1" ht="15.75" customHeight="1">
      <c r="A139" s="47" t="s">
        <v>4</v>
      </c>
      <c r="B139" s="22">
        <v>0.049288</v>
      </c>
      <c r="C139" s="23"/>
      <c r="D139" s="23"/>
      <c r="E139" s="23"/>
      <c r="F139" s="24">
        <v>0.049288</v>
      </c>
    </row>
    <row r="140" spans="1:6" s="2" customFormat="1" ht="15.75" customHeight="1">
      <c r="A140" s="47" t="s">
        <v>19</v>
      </c>
      <c r="B140" s="22">
        <v>0</v>
      </c>
      <c r="C140" s="23"/>
      <c r="D140" s="23"/>
      <c r="E140" s="23"/>
      <c r="F140" s="24"/>
    </row>
    <row r="141" spans="1:6" s="2" customFormat="1" ht="15.75" customHeight="1">
      <c r="A141" s="47" t="s">
        <v>5</v>
      </c>
      <c r="B141" s="22">
        <v>0</v>
      </c>
      <c r="C141" s="23"/>
      <c r="D141" s="23"/>
      <c r="E141" s="23"/>
      <c r="F141" s="24"/>
    </row>
    <row r="142" spans="1:6" s="2" customFormat="1" ht="15.75" customHeight="1">
      <c r="A142" s="47" t="s">
        <v>25</v>
      </c>
      <c r="B142" s="22">
        <v>0</v>
      </c>
      <c r="C142" s="23"/>
      <c r="D142" s="23"/>
      <c r="E142" s="23"/>
      <c r="F142" s="24"/>
    </row>
    <row r="143" spans="1:6" s="2" customFormat="1" ht="15.75" customHeight="1">
      <c r="A143" s="47" t="s">
        <v>26</v>
      </c>
      <c r="B143" s="22">
        <v>0</v>
      </c>
      <c r="C143" s="23"/>
      <c r="D143" s="23"/>
      <c r="E143" s="23"/>
      <c r="F143" s="24"/>
    </row>
    <row r="144" spans="1:6" s="2" customFormat="1" ht="15.75" customHeight="1">
      <c r="A144" s="47" t="s">
        <v>27</v>
      </c>
      <c r="B144" s="22">
        <v>0.49187400000000003</v>
      </c>
      <c r="C144" s="23"/>
      <c r="D144" s="23"/>
      <c r="E144" s="23">
        <v>0.362248</v>
      </c>
      <c r="F144" s="24">
        <v>0.129626</v>
      </c>
    </row>
    <row r="145" spans="1:6" s="2" customFormat="1" ht="15.75" customHeight="1">
      <c r="A145" s="47" t="s">
        <v>28</v>
      </c>
      <c r="B145" s="22">
        <v>2.189588</v>
      </c>
      <c r="C145" s="23">
        <v>2.186328</v>
      </c>
      <c r="D145" s="23">
        <v>0</v>
      </c>
      <c r="E145" s="23">
        <v>0.00326</v>
      </c>
      <c r="F145" s="24">
        <v>0</v>
      </c>
    </row>
    <row r="146" spans="1:6" s="2" customFormat="1" ht="15.75" customHeight="1">
      <c r="A146" s="46" t="s">
        <v>0</v>
      </c>
      <c r="B146" s="49">
        <v>2.189588</v>
      </c>
      <c r="C146" s="50">
        <v>2.186328</v>
      </c>
      <c r="D146" s="50"/>
      <c r="E146" s="50">
        <v>0.00326</v>
      </c>
      <c r="F146" s="51"/>
    </row>
    <row r="147" spans="1:6" s="101" customFormat="1" ht="15.75" customHeight="1">
      <c r="A147" s="125" t="s">
        <v>13</v>
      </c>
      <c r="B147" s="111">
        <v>3.24</v>
      </c>
      <c r="C147" s="112">
        <v>3.236</v>
      </c>
      <c r="D147" s="126"/>
      <c r="E147" s="126">
        <v>0.004</v>
      </c>
      <c r="F147" s="127"/>
    </row>
    <row r="148" spans="1:6" s="81" customFormat="1" ht="15.75" customHeight="1">
      <c r="A148" s="128" t="s">
        <v>14</v>
      </c>
      <c r="B148" s="114">
        <v>2.140244</v>
      </c>
      <c r="C148" s="115">
        <v>0</v>
      </c>
      <c r="D148" s="116">
        <v>0</v>
      </c>
      <c r="E148" s="116">
        <v>1.1951870000000002</v>
      </c>
      <c r="F148" s="136">
        <v>0.9450569999999999</v>
      </c>
    </row>
    <row r="149" spans="1:6" s="102" customFormat="1" ht="15.75" customHeight="1" thickBot="1">
      <c r="A149" s="131" t="s">
        <v>15</v>
      </c>
      <c r="B149" s="132">
        <v>0.999527</v>
      </c>
      <c r="C149" s="133">
        <v>0</v>
      </c>
      <c r="D149" s="134">
        <v>0</v>
      </c>
      <c r="E149" s="134">
        <v>0.3010690000000001</v>
      </c>
      <c r="F149" s="135">
        <v>0.6984579999999999</v>
      </c>
    </row>
    <row r="150" spans="1:6" s="70" customFormat="1" ht="15.75" customHeight="1" thickBot="1">
      <c r="A150" s="85" t="s">
        <v>23</v>
      </c>
      <c r="B150" s="82">
        <v>0.606474</v>
      </c>
      <c r="C150" s="83"/>
      <c r="D150" s="83"/>
      <c r="E150" s="83">
        <v>0.152265</v>
      </c>
      <c r="F150" s="84">
        <v>0.454209</v>
      </c>
    </row>
    <row r="151" spans="1:6" s="2" customFormat="1" ht="15.75" customHeight="1">
      <c r="A151" s="46" t="s">
        <v>11</v>
      </c>
      <c r="B151" s="25">
        <v>0.238942</v>
      </c>
      <c r="C151" s="26"/>
      <c r="D151" s="27"/>
      <c r="E151" s="27">
        <v>0.145179</v>
      </c>
      <c r="F151" s="37">
        <v>0.093763</v>
      </c>
    </row>
    <row r="152" spans="1:6" s="2" customFormat="1" ht="15.75" customHeight="1">
      <c r="A152" s="47" t="s">
        <v>4</v>
      </c>
      <c r="B152" s="22">
        <v>0.150155</v>
      </c>
      <c r="C152" s="23"/>
      <c r="D152" s="30"/>
      <c r="E152" s="30">
        <v>0.002273</v>
      </c>
      <c r="F152" s="38">
        <v>0.147882</v>
      </c>
    </row>
    <row r="153" spans="1:6" s="2" customFormat="1" ht="15.75" customHeight="1">
      <c r="A153" s="47" t="s">
        <v>19</v>
      </c>
      <c r="B153" s="22">
        <v>0</v>
      </c>
      <c r="C153" s="23"/>
      <c r="D153" s="30"/>
      <c r="E153" s="30"/>
      <c r="F153" s="38"/>
    </row>
    <row r="154" spans="1:6" s="2" customFormat="1" ht="15.75" customHeight="1">
      <c r="A154" s="47" t="s">
        <v>5</v>
      </c>
      <c r="B154" s="22">
        <v>0.002454</v>
      </c>
      <c r="C154" s="23"/>
      <c r="D154" s="30"/>
      <c r="E154" s="30"/>
      <c r="F154" s="38">
        <v>0.002454</v>
      </c>
    </row>
    <row r="155" spans="1:6" s="2" customFormat="1" ht="15.75" customHeight="1">
      <c r="A155" s="47" t="s">
        <v>25</v>
      </c>
      <c r="B155" s="22">
        <v>0</v>
      </c>
      <c r="C155" s="23"/>
      <c r="D155" s="23"/>
      <c r="E155" s="23"/>
      <c r="F155" s="24"/>
    </row>
    <row r="156" spans="1:6" s="2" customFormat="1" ht="15.75" customHeight="1">
      <c r="A156" s="47" t="s">
        <v>26</v>
      </c>
      <c r="B156" s="22">
        <v>0.0015019999999999999</v>
      </c>
      <c r="C156" s="23"/>
      <c r="D156" s="23"/>
      <c r="E156" s="23">
        <v>0.001352</v>
      </c>
      <c r="F156" s="24">
        <v>0.00015</v>
      </c>
    </row>
    <row r="157" spans="1:6" s="2" customFormat="1" ht="15.75" customHeight="1">
      <c r="A157" s="47" t="s">
        <v>27</v>
      </c>
      <c r="B157" s="22">
        <v>1.050478</v>
      </c>
      <c r="C157" s="23"/>
      <c r="D157" s="23"/>
      <c r="E157" s="23">
        <v>0.817746</v>
      </c>
      <c r="F157" s="24">
        <v>0.232732</v>
      </c>
    </row>
    <row r="158" spans="1:6" s="2" customFormat="1" ht="15.75" customHeight="1">
      <c r="A158" s="47" t="s">
        <v>28</v>
      </c>
      <c r="B158" s="22">
        <v>0.090239</v>
      </c>
      <c r="C158" s="23">
        <v>0</v>
      </c>
      <c r="D158" s="23">
        <v>0</v>
      </c>
      <c r="E158" s="23">
        <v>0.076372</v>
      </c>
      <c r="F158" s="24">
        <v>0.013867</v>
      </c>
    </row>
    <row r="159" spans="1:6" s="2" customFormat="1" ht="15.75" customHeight="1">
      <c r="A159" s="46" t="s">
        <v>0</v>
      </c>
      <c r="B159" s="25">
        <v>0.090239</v>
      </c>
      <c r="C159" s="26"/>
      <c r="D159" s="27"/>
      <c r="E159" s="44">
        <v>0.076372</v>
      </c>
      <c r="F159" s="28">
        <v>0.013867</v>
      </c>
    </row>
    <row r="160" spans="1:6" s="6" customFormat="1" ht="15.75" customHeight="1">
      <c r="A160" s="46" t="s">
        <v>13</v>
      </c>
      <c r="B160" s="25">
        <v>0.125</v>
      </c>
      <c r="C160" s="26"/>
      <c r="D160" s="27"/>
      <c r="E160" s="27">
        <v>0.103</v>
      </c>
      <c r="F160" s="37">
        <v>0.022</v>
      </c>
    </row>
    <row r="161" spans="1:6" s="2" customFormat="1" ht="15.75" customHeight="1">
      <c r="A161" s="47" t="s">
        <v>14</v>
      </c>
      <c r="B161" s="22">
        <v>2.5375180000000004</v>
      </c>
      <c r="C161" s="23">
        <v>0</v>
      </c>
      <c r="D161" s="30">
        <v>0</v>
      </c>
      <c r="E161" s="30">
        <v>1.4078600000000001</v>
      </c>
      <c r="F161" s="38">
        <v>1.129658</v>
      </c>
    </row>
    <row r="162" spans="1:6" s="3" customFormat="1" ht="15.75" customHeight="1" thickBot="1">
      <c r="A162" s="48" t="s">
        <v>15</v>
      </c>
      <c r="B162" s="40">
        <v>1.506827</v>
      </c>
      <c r="C162" s="41">
        <v>0</v>
      </c>
      <c r="D162" s="42">
        <v>0</v>
      </c>
      <c r="E162" s="42">
        <v>0.5953309999999999</v>
      </c>
      <c r="F162" s="43">
        <v>0.9114960000000001</v>
      </c>
    </row>
    <row r="163" spans="1:6" s="70" customFormat="1" ht="15.75" customHeight="1" thickBot="1">
      <c r="A163" s="85" t="s">
        <v>24</v>
      </c>
      <c r="B163" s="82">
        <v>1.047841</v>
      </c>
      <c r="C163" s="83"/>
      <c r="D163" s="83"/>
      <c r="E163" s="83">
        <v>0.349062</v>
      </c>
      <c r="F163" s="84">
        <v>0.698779</v>
      </c>
    </row>
    <row r="164" spans="1:6" s="2" customFormat="1" ht="15.75" customHeight="1">
      <c r="A164" s="46" t="s">
        <v>11</v>
      </c>
      <c r="B164" s="25">
        <v>0.407944</v>
      </c>
      <c r="C164" s="26"/>
      <c r="D164" s="27"/>
      <c r="E164" s="27">
        <v>0.225343</v>
      </c>
      <c r="F164" s="37">
        <v>0.182601</v>
      </c>
    </row>
    <row r="165" spans="1:6" s="4" customFormat="1" ht="15.75" customHeight="1">
      <c r="A165" s="47" t="s">
        <v>4</v>
      </c>
      <c r="B165" s="22">
        <v>0.03937</v>
      </c>
      <c r="C165" s="23"/>
      <c r="D165" s="30"/>
      <c r="E165" s="30">
        <v>0.009402</v>
      </c>
      <c r="F165" s="38">
        <v>0.029968</v>
      </c>
    </row>
    <row r="166" spans="1:6" s="4" customFormat="1" ht="15.75" customHeight="1">
      <c r="A166" s="47" t="s">
        <v>19</v>
      </c>
      <c r="B166" s="22">
        <v>0</v>
      </c>
      <c r="C166" s="23"/>
      <c r="D166" s="30"/>
      <c r="E166" s="30"/>
      <c r="F166" s="38"/>
    </row>
    <row r="167" spans="1:6" s="4" customFormat="1" ht="15.75" customHeight="1">
      <c r="A167" s="47" t="s">
        <v>5</v>
      </c>
      <c r="B167" s="22">
        <v>0.011105</v>
      </c>
      <c r="C167" s="23"/>
      <c r="D167" s="30"/>
      <c r="E167" s="30">
        <v>0.011105</v>
      </c>
      <c r="F167" s="38"/>
    </row>
    <row r="168" spans="1:6" s="2" customFormat="1" ht="15.75" customHeight="1">
      <c r="A168" s="47" t="s">
        <v>25</v>
      </c>
      <c r="B168" s="22">
        <v>0</v>
      </c>
      <c r="C168" s="23"/>
      <c r="D168" s="23"/>
      <c r="E168" s="23"/>
      <c r="F168" s="24"/>
    </row>
    <row r="169" spans="1:6" s="2" customFormat="1" ht="15.75" customHeight="1">
      <c r="A169" s="47" t="s">
        <v>26</v>
      </c>
      <c r="B169" s="22">
        <v>0.000567</v>
      </c>
      <c r="C169" s="23"/>
      <c r="D169" s="23"/>
      <c r="E169" s="23">
        <v>0.000419</v>
      </c>
      <c r="F169" s="24">
        <v>0.000148</v>
      </c>
    </row>
    <row r="170" spans="1:6" s="2" customFormat="1" ht="15.75" customHeight="1">
      <c r="A170" s="47" t="s">
        <v>27</v>
      </c>
      <c r="B170" s="22">
        <v>0.964575</v>
      </c>
      <c r="C170" s="23"/>
      <c r="D170" s="23"/>
      <c r="E170" s="23">
        <v>0.809248</v>
      </c>
      <c r="F170" s="24">
        <v>0.155327</v>
      </c>
    </row>
    <row r="171" spans="1:6" s="2" customFormat="1" ht="15.75" customHeight="1">
      <c r="A171" s="47" t="s">
        <v>28</v>
      </c>
      <c r="B171" s="22">
        <v>0.06611600000000001</v>
      </c>
      <c r="C171" s="23">
        <v>0</v>
      </c>
      <c r="D171" s="23">
        <v>0</v>
      </c>
      <c r="E171" s="23">
        <v>0.003281</v>
      </c>
      <c r="F171" s="24">
        <v>0.062835</v>
      </c>
    </row>
    <row r="172" spans="1:6" s="2" customFormat="1" ht="15.75" customHeight="1">
      <c r="A172" s="46" t="s">
        <v>0</v>
      </c>
      <c r="B172" s="25">
        <v>0.06611600000000001</v>
      </c>
      <c r="C172" s="26"/>
      <c r="D172" s="27"/>
      <c r="E172" s="44">
        <v>0.003281</v>
      </c>
      <c r="F172" s="28">
        <v>0.062835</v>
      </c>
    </row>
    <row r="173" spans="1:6" s="6" customFormat="1" ht="15.75" customHeight="1">
      <c r="A173" s="46" t="s">
        <v>13</v>
      </c>
      <c r="B173" s="25">
        <v>0.123</v>
      </c>
      <c r="C173" s="26"/>
      <c r="D173" s="27"/>
      <c r="E173" s="27">
        <v>0.005</v>
      </c>
      <c r="F173" s="37">
        <v>0.118</v>
      </c>
    </row>
    <row r="174" spans="1:6" s="2" customFormat="1" ht="15.75" customHeight="1">
      <c r="A174" s="47" t="s">
        <v>14</v>
      </c>
      <c r="B174" s="22">
        <v>5.858181</v>
      </c>
      <c r="C174" s="23">
        <v>0</v>
      </c>
      <c r="D174" s="30">
        <v>0</v>
      </c>
      <c r="E174" s="30">
        <v>1.214045</v>
      </c>
      <c r="F174" s="38">
        <v>4.644136</v>
      </c>
    </row>
    <row r="175" spans="1:6" s="3" customFormat="1" ht="15.75" customHeight="1" thickBot="1">
      <c r="A175" s="48" t="s">
        <v>15</v>
      </c>
      <c r="B175" s="40">
        <v>3.6439909999999998</v>
      </c>
      <c r="C175" s="41">
        <v>0</v>
      </c>
      <c r="D175" s="42">
        <v>0</v>
      </c>
      <c r="E175" s="42">
        <v>0.031563</v>
      </c>
      <c r="F175" s="43">
        <v>3.612428</v>
      </c>
    </row>
    <row r="176" spans="1:6" s="70" customFormat="1" ht="15.75" customHeight="1" thickBot="1">
      <c r="A176" s="85" t="s">
        <v>39</v>
      </c>
      <c r="B176" s="82">
        <v>0.36403899999999995</v>
      </c>
      <c r="C176" s="83"/>
      <c r="D176" s="83"/>
      <c r="E176" s="83">
        <v>0.009385000000000001</v>
      </c>
      <c r="F176" s="84">
        <v>0.35465399999999997</v>
      </c>
    </row>
    <row r="177" spans="1:6" s="2" customFormat="1" ht="15.75" customHeight="1">
      <c r="A177" s="46" t="s">
        <v>11</v>
      </c>
      <c r="B177" s="25">
        <v>0</v>
      </c>
      <c r="C177" s="26"/>
      <c r="D177" s="27"/>
      <c r="E177" s="27"/>
      <c r="F177" s="37"/>
    </row>
    <row r="178" spans="1:6" s="2" customFormat="1" ht="15.75" customHeight="1">
      <c r="A178" s="47" t="s">
        <v>4</v>
      </c>
      <c r="B178" s="22">
        <v>3.2799519999999998</v>
      </c>
      <c r="C178" s="23"/>
      <c r="D178" s="30"/>
      <c r="E178" s="30">
        <v>0.022178</v>
      </c>
      <c r="F178" s="38">
        <v>3.257774</v>
      </c>
    </row>
    <row r="179" spans="1:6" s="2" customFormat="1" ht="15.75" customHeight="1">
      <c r="A179" s="47" t="s">
        <v>19</v>
      </c>
      <c r="B179" s="22">
        <v>0</v>
      </c>
      <c r="C179" s="23"/>
      <c r="D179" s="30"/>
      <c r="E179" s="30"/>
      <c r="F179" s="38"/>
    </row>
    <row r="180" spans="1:6" s="2" customFormat="1" ht="15.75" customHeight="1">
      <c r="A180" s="47" t="s">
        <v>5</v>
      </c>
      <c r="B180" s="22">
        <v>0</v>
      </c>
      <c r="C180" s="23"/>
      <c r="D180" s="30"/>
      <c r="E180" s="30"/>
      <c r="F180" s="38"/>
    </row>
    <row r="181" spans="1:6" s="2" customFormat="1" ht="15.75" customHeight="1">
      <c r="A181" s="47" t="s">
        <v>25</v>
      </c>
      <c r="B181" s="22">
        <v>0</v>
      </c>
      <c r="C181" s="23"/>
      <c r="D181" s="23"/>
      <c r="E181" s="23"/>
      <c r="F181" s="24"/>
    </row>
    <row r="182" spans="1:6" s="2" customFormat="1" ht="15.75" customHeight="1">
      <c r="A182" s="47" t="s">
        <v>26</v>
      </c>
      <c r="B182" s="22">
        <v>0</v>
      </c>
      <c r="C182" s="23"/>
      <c r="D182" s="23"/>
      <c r="E182" s="23"/>
      <c r="F182" s="24"/>
    </row>
    <row r="183" spans="1:6" s="2" customFormat="1" ht="15.75" customHeight="1">
      <c r="A183" s="47" t="s">
        <v>27</v>
      </c>
      <c r="B183" s="22">
        <v>2.0314389999999998</v>
      </c>
      <c r="C183" s="23"/>
      <c r="D183" s="23"/>
      <c r="E183" s="23">
        <v>1.096147</v>
      </c>
      <c r="F183" s="24">
        <v>0.935292</v>
      </c>
    </row>
    <row r="184" spans="1:6" s="2" customFormat="1" ht="15.75" customHeight="1">
      <c r="A184" s="47" t="s">
        <v>28</v>
      </c>
      <c r="B184" s="22">
        <v>0.182751</v>
      </c>
      <c r="C184" s="23">
        <v>0</v>
      </c>
      <c r="D184" s="23">
        <v>0</v>
      </c>
      <c r="E184" s="23">
        <v>0.086335</v>
      </c>
      <c r="F184" s="24">
        <v>0.096416</v>
      </c>
    </row>
    <row r="185" spans="1:6" s="2" customFormat="1" ht="15.75" customHeight="1">
      <c r="A185" s="46" t="s">
        <v>0</v>
      </c>
      <c r="B185" s="25">
        <v>0.182751</v>
      </c>
      <c r="C185" s="26"/>
      <c r="D185" s="27"/>
      <c r="E185" s="44">
        <v>0.086335</v>
      </c>
      <c r="F185" s="28">
        <v>0.096416</v>
      </c>
    </row>
    <row r="186" spans="1:6" s="6" customFormat="1" ht="15.75" customHeight="1">
      <c r="A186" s="138" t="s">
        <v>13</v>
      </c>
      <c r="B186" s="139">
        <v>0.318</v>
      </c>
      <c r="C186" s="140"/>
      <c r="D186" s="129"/>
      <c r="E186" s="129">
        <v>0.147</v>
      </c>
      <c r="F186" s="130">
        <v>0.171</v>
      </c>
    </row>
    <row r="187" spans="1:6" s="2" customFormat="1" ht="15.75" customHeight="1">
      <c r="A187" s="128" t="s">
        <v>14</v>
      </c>
      <c r="B187" s="114">
        <v>0.5819409999999999</v>
      </c>
      <c r="C187" s="115">
        <v>0</v>
      </c>
      <c r="D187" s="116">
        <v>0</v>
      </c>
      <c r="E187" s="116">
        <v>0.5546059999999999</v>
      </c>
      <c r="F187" s="136">
        <v>0.027335</v>
      </c>
    </row>
    <row r="188" spans="1:6" s="3" customFormat="1" ht="15.75" customHeight="1" thickBot="1">
      <c r="A188" s="131" t="s">
        <v>15</v>
      </c>
      <c r="B188" s="132">
        <v>0.027784</v>
      </c>
      <c r="C188" s="133">
        <v>0</v>
      </c>
      <c r="D188" s="134">
        <v>0</v>
      </c>
      <c r="E188" s="134">
        <v>0.000474</v>
      </c>
      <c r="F188" s="135">
        <v>0.02731</v>
      </c>
    </row>
    <row r="189" spans="1:6" s="70" customFormat="1" ht="15.75" customHeight="1" thickBot="1">
      <c r="A189" s="85" t="s">
        <v>33</v>
      </c>
      <c r="B189" s="82">
        <v>0.02731</v>
      </c>
      <c r="C189" s="83"/>
      <c r="D189" s="83"/>
      <c r="E189" s="83"/>
      <c r="F189" s="84">
        <v>0.02731</v>
      </c>
    </row>
    <row r="190" spans="1:6" s="2" customFormat="1" ht="15.75" customHeight="1">
      <c r="A190" s="46" t="s">
        <v>11</v>
      </c>
      <c r="B190" s="19">
        <v>0</v>
      </c>
      <c r="C190" s="20"/>
      <c r="D190" s="20"/>
      <c r="E190" s="20"/>
      <c r="F190" s="20"/>
    </row>
    <row r="191" spans="1:6" s="2" customFormat="1" ht="15.75" customHeight="1">
      <c r="A191" s="47" t="s">
        <v>4</v>
      </c>
      <c r="B191" s="22">
        <v>0.000474</v>
      </c>
      <c r="C191" s="23"/>
      <c r="D191" s="30"/>
      <c r="E191" s="30">
        <v>0.000474</v>
      </c>
      <c r="F191" s="38"/>
    </row>
    <row r="192" spans="1:6" s="2" customFormat="1" ht="15.75" customHeight="1">
      <c r="A192" s="47" t="s">
        <v>19</v>
      </c>
      <c r="B192" s="22">
        <v>0</v>
      </c>
      <c r="C192" s="23"/>
      <c r="D192" s="30"/>
      <c r="E192" s="30"/>
      <c r="F192" s="38"/>
    </row>
    <row r="193" spans="1:6" s="2" customFormat="1" ht="15.75" customHeight="1">
      <c r="A193" s="47" t="s">
        <v>5</v>
      </c>
      <c r="B193" s="22">
        <v>0</v>
      </c>
      <c r="C193" s="23"/>
      <c r="D193" s="30"/>
      <c r="E193" s="30"/>
      <c r="F193" s="38"/>
    </row>
    <row r="194" spans="1:6" s="2" customFormat="1" ht="15.75" customHeight="1">
      <c r="A194" s="47" t="s">
        <v>25</v>
      </c>
      <c r="B194" s="22">
        <v>0</v>
      </c>
      <c r="C194" s="23"/>
      <c r="D194" s="23"/>
      <c r="E194" s="23"/>
      <c r="F194" s="24"/>
    </row>
    <row r="195" spans="1:6" s="2" customFormat="1" ht="15.75" customHeight="1">
      <c r="A195" s="47" t="s">
        <v>26</v>
      </c>
      <c r="B195" s="22">
        <v>0</v>
      </c>
      <c r="C195" s="23"/>
      <c r="D195" s="23"/>
      <c r="E195" s="23"/>
      <c r="F195" s="24"/>
    </row>
    <row r="196" spans="1:6" s="2" customFormat="1" ht="15.75" customHeight="1">
      <c r="A196" s="47" t="s">
        <v>27</v>
      </c>
      <c r="B196" s="22">
        <v>0.475594</v>
      </c>
      <c r="C196" s="23"/>
      <c r="D196" s="23"/>
      <c r="E196" s="23">
        <v>0.475569</v>
      </c>
      <c r="F196" s="24">
        <v>2.5E-05</v>
      </c>
    </row>
    <row r="197" spans="1:6" s="2" customFormat="1" ht="15.75" customHeight="1">
      <c r="A197" s="47" t="s">
        <v>28</v>
      </c>
      <c r="B197" s="22">
        <v>0.078563</v>
      </c>
      <c r="C197" s="23">
        <v>0</v>
      </c>
      <c r="D197" s="23">
        <v>0</v>
      </c>
      <c r="E197" s="23">
        <v>0.078563</v>
      </c>
      <c r="F197" s="24">
        <v>0</v>
      </c>
    </row>
    <row r="198" spans="1:6" s="2" customFormat="1" ht="15.75" customHeight="1">
      <c r="A198" s="56" t="s">
        <v>0</v>
      </c>
      <c r="B198" s="57">
        <v>0.078563</v>
      </c>
      <c r="C198" s="50"/>
      <c r="D198" s="44"/>
      <c r="E198" s="44">
        <v>0.078563</v>
      </c>
      <c r="F198" s="28"/>
    </row>
    <row r="199" spans="1:6" s="6" customFormat="1" ht="15.75" customHeight="1">
      <c r="A199" s="55" t="s">
        <v>13</v>
      </c>
      <c r="B199" s="49">
        <v>0.185</v>
      </c>
      <c r="C199" s="50"/>
      <c r="D199" s="44"/>
      <c r="E199" s="44">
        <v>0.185</v>
      </c>
      <c r="F199" s="28"/>
    </row>
    <row r="200" spans="1:6" s="2" customFormat="1" ht="15.75" customHeight="1">
      <c r="A200" s="47" t="s">
        <v>14</v>
      </c>
      <c r="B200" s="22">
        <v>0.19209700000000002</v>
      </c>
      <c r="C200" s="23"/>
      <c r="D200" s="30"/>
      <c r="E200" s="30">
        <v>0.19209700000000002</v>
      </c>
      <c r="F200" s="38"/>
    </row>
    <row r="201" spans="1:6" s="3" customFormat="1" ht="15.75" customHeight="1" thickBot="1">
      <c r="A201" s="48" t="s">
        <v>15</v>
      </c>
      <c r="B201" s="40">
        <v>0.37</v>
      </c>
      <c r="C201" s="41"/>
      <c r="D201" s="42"/>
      <c r="E201" s="42">
        <v>0.37</v>
      </c>
      <c r="F201" s="43"/>
    </row>
    <row r="202" spans="1:6" s="2" customFormat="1" ht="15.75" customHeight="1">
      <c r="A202" s="58"/>
      <c r="B202" s="59"/>
      <c r="C202" s="59"/>
      <c r="D202" s="60"/>
      <c r="E202" s="60"/>
      <c r="F202" s="60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86" zoomScaleNormal="86" zoomScalePageLayoutView="0" workbookViewId="0" topLeftCell="A1">
      <selection activeCell="H13" sqref="H13"/>
    </sheetView>
  </sheetViews>
  <sheetFormatPr defaultColWidth="9.140625" defaultRowHeight="15"/>
  <cols>
    <col min="1" max="1" width="60.28125" style="7" customWidth="1"/>
    <col min="2" max="5" width="15.8515625" style="8" customWidth="1"/>
    <col min="6" max="6" width="15.8515625" style="9" customWidth="1"/>
    <col min="7" max="7" width="11.8515625" style="1" customWidth="1"/>
    <col min="8" max="16384" width="9.140625" style="1" customWidth="1"/>
  </cols>
  <sheetData>
    <row r="1" spans="1:7" s="95" customFormat="1" ht="15.75">
      <c r="A1" s="61" t="s">
        <v>51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52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113.43574100000001</v>
      </c>
      <c r="C8" s="15">
        <v>45.998397</v>
      </c>
      <c r="D8" s="16">
        <v>0.680535</v>
      </c>
      <c r="E8" s="16">
        <v>26.061304999999997</v>
      </c>
      <c r="F8" s="67">
        <v>40.69550400000001</v>
      </c>
    </row>
    <row r="9" spans="1:6" s="3" customFormat="1" ht="15" customHeight="1" thickBot="1">
      <c r="A9" s="104" t="s">
        <v>40</v>
      </c>
      <c r="B9" s="105">
        <v>60.661296</v>
      </c>
      <c r="C9" s="106">
        <v>17.278985</v>
      </c>
      <c r="D9" s="106">
        <v>0.635186</v>
      </c>
      <c r="E9" s="106">
        <v>16.256497</v>
      </c>
      <c r="F9" s="107">
        <v>26.490628</v>
      </c>
    </row>
    <row r="10" spans="1:6" s="81" customFormat="1" ht="15" customHeight="1">
      <c r="A10" s="186" t="s">
        <v>11</v>
      </c>
      <c r="B10" s="19">
        <f>SUM(C10:F10)</f>
        <v>19.139468</v>
      </c>
      <c r="C10" s="20">
        <f>C11+C12+C13+C14+C15+C16+C17</f>
        <v>0.0033699999999999993</v>
      </c>
      <c r="D10" s="108">
        <f>D11+D12+D13+D14+D15+D16+D17</f>
        <v>0.00118</v>
      </c>
      <c r="E10" s="108">
        <f>E11+E12+E13+E14+E15+E16+E17</f>
        <v>0.475064</v>
      </c>
      <c r="F10" s="109">
        <f>F11+F12+F13+F14+F15+F16+F17</f>
        <v>18.659854</v>
      </c>
    </row>
    <row r="11" spans="1:6" s="6" customFormat="1" ht="15" customHeight="1">
      <c r="A11" s="187" t="s">
        <v>4</v>
      </c>
      <c r="B11" s="22">
        <f>SUM(C11:F11)</f>
        <v>5.430728</v>
      </c>
      <c r="C11" s="23">
        <v>0.00037</v>
      </c>
      <c r="D11" s="23">
        <f>14830/1000000-0.01483</f>
        <v>0</v>
      </c>
      <c r="E11" s="23">
        <f>400874/1000000-0.200585</f>
        <v>0.200289</v>
      </c>
      <c r="F11" s="24">
        <f>4793298/1000000+0.436771</f>
        <v>5.230069</v>
      </c>
    </row>
    <row r="12" spans="1:6" s="2" customFormat="1" ht="15" customHeight="1">
      <c r="A12" s="187" t="s">
        <v>12</v>
      </c>
      <c r="B12" s="22">
        <f>SUM(C12:F12)</f>
        <v>0</v>
      </c>
      <c r="C12" s="23"/>
      <c r="D12" s="23"/>
      <c r="E12" s="23"/>
      <c r="F12" s="24"/>
    </row>
    <row r="13" spans="1:6" s="2" customFormat="1" ht="15" customHeight="1">
      <c r="A13" s="187" t="s">
        <v>5</v>
      </c>
      <c r="B13" s="22">
        <f>SUM(C13:F13)</f>
        <v>13.708739999999999</v>
      </c>
      <c r="C13" s="23">
        <f>19376/1000000+0-0.016376</f>
        <v>0.002999999999999999</v>
      </c>
      <c r="D13" s="23">
        <f>1180/1000000</f>
        <v>0.00118</v>
      </c>
      <c r="E13" s="23">
        <f>379840/1000000-0.105065</f>
        <v>0.274775</v>
      </c>
      <c r="F13" s="24">
        <f>12623221/1000000+0.792075+0.014489</f>
        <v>13.429784999999999</v>
      </c>
    </row>
    <row r="14" spans="1:6" s="2" customFormat="1" ht="15" customHeight="1">
      <c r="A14" s="187" t="s">
        <v>25</v>
      </c>
      <c r="B14" s="22">
        <f>SUM(C14:F14)</f>
        <v>0</v>
      </c>
      <c r="C14" s="23"/>
      <c r="D14" s="23"/>
      <c r="E14" s="23"/>
      <c r="F14" s="24"/>
    </row>
    <row r="15" spans="1:6" s="2" customFormat="1" ht="15" customHeight="1">
      <c r="A15" s="187" t="s">
        <v>26</v>
      </c>
      <c r="B15" s="22">
        <f>SUM(C15:F15)</f>
        <v>0</v>
      </c>
      <c r="C15" s="23"/>
      <c r="D15" s="23"/>
      <c r="E15" s="23"/>
      <c r="F15" s="24"/>
    </row>
    <row r="16" spans="1:6" s="2" customFormat="1" ht="15" customHeight="1">
      <c r="A16" s="187" t="s">
        <v>27</v>
      </c>
      <c r="B16" s="22">
        <f>SUM(C16:F16)</f>
        <v>0</v>
      </c>
      <c r="C16" s="23"/>
      <c r="D16" s="23"/>
      <c r="E16" s="23"/>
      <c r="F16" s="24"/>
    </row>
    <row r="17" spans="1:6" s="2" customFormat="1" ht="15" customHeight="1">
      <c r="A17" s="187" t="s">
        <v>28</v>
      </c>
      <c r="B17" s="22">
        <f>SUM(C17:F17)</f>
        <v>0</v>
      </c>
      <c r="C17" s="23"/>
      <c r="D17" s="23"/>
      <c r="E17" s="23"/>
      <c r="F17" s="24"/>
    </row>
    <row r="18" spans="1:6" s="2" customFormat="1" ht="15" customHeight="1">
      <c r="A18" s="186" t="s">
        <v>0</v>
      </c>
      <c r="B18" s="25">
        <f aca="true" t="shared" si="0" ref="B18:B24">SUM(C18:F18)</f>
        <v>27.711277910509196</v>
      </c>
      <c r="C18" s="26">
        <f>11.008463-0.241842-0.795797-0.001628-0.624256+0.16288</f>
        <v>9.507819999999999</v>
      </c>
      <c r="D18" s="27">
        <f>0.902603-0.129808-0.000182</f>
        <v>0.772613</v>
      </c>
      <c r="E18" s="44">
        <f>10.662903-0.887136+0.277954-1.1520440894908+0+0.909159-0.004893-0.009358-0.005665-0.68885+0.619181</f>
        <v>9.721250910509198</v>
      </c>
      <c r="F18" s="28">
        <f>7.157849-0.152479+1.172521+0.163983-0.660686+0.173341+0.014251-0.023609+0.046926-0.008497-0.300299+0.046926-0.014489+0.04693+0.046926</f>
        <v>7.709593999999999</v>
      </c>
    </row>
    <row r="19" spans="1:6" s="101" customFormat="1" ht="15" customHeight="1">
      <c r="A19" s="186" t="s">
        <v>13</v>
      </c>
      <c r="B19" s="25">
        <f t="shared" si="0"/>
        <v>7.919645999999998</v>
      </c>
      <c r="C19" s="26">
        <f>C20</f>
        <v>2.6898139999999993</v>
      </c>
      <c r="D19" s="26">
        <f>D20</f>
        <v>0.000992</v>
      </c>
      <c r="E19" s="26">
        <f>E20</f>
        <v>4.6050379999999995</v>
      </c>
      <c r="F19" s="29">
        <f>F20</f>
        <v>0.623802</v>
      </c>
    </row>
    <row r="20" spans="1:6" s="101" customFormat="1" ht="16.5" customHeight="1">
      <c r="A20" s="187" t="s">
        <v>14</v>
      </c>
      <c r="B20" s="22">
        <f t="shared" si="0"/>
        <v>7.919645999999998</v>
      </c>
      <c r="C20" s="23">
        <f>4.631528-3.672355-1.844823+6.607542-1.823736-1.111451-1.823736-0.168067+0.006231+0.340202+0.555339-6.607534+7.600674</f>
        <v>2.6898139999999993</v>
      </c>
      <c r="D20" s="30">
        <v>0.000992</v>
      </c>
      <c r="E20" s="30">
        <f>5.797185-2.048687-0.001874-0.747914+2.096011-0.028849-0.010733-0.005868-0.168067-0.004068-0.272098</f>
        <v>4.6050379999999995</v>
      </c>
      <c r="F20" s="31">
        <f>0.743607-0.256598-0.025484+0.306743-0.043273-0.001193-0.1</f>
        <v>0.623802</v>
      </c>
    </row>
    <row r="21" spans="1:6" s="81" customFormat="1" ht="15.75" customHeight="1">
      <c r="A21" s="203" t="s">
        <v>15</v>
      </c>
      <c r="B21" s="33">
        <f t="shared" si="0"/>
        <v>15.400999999999998</v>
      </c>
      <c r="C21" s="34">
        <f>7.869-7.789+2.115-0.05-1.808+11.007-2.9-0.318-2.9+0.175</f>
        <v>5.400999999999999</v>
      </c>
      <c r="D21" s="35">
        <v>0.002</v>
      </c>
      <c r="E21" s="35">
        <f>10.476-3.766-1.62+3.839-0.045-0.019-0.009-0.25</f>
        <v>8.606</v>
      </c>
      <c r="F21" s="36">
        <f>1.335-0.477+0.048+0.556-0.068-0.002</f>
        <v>1.3920000000000001</v>
      </c>
    </row>
    <row r="22" spans="1:6" s="102" customFormat="1" ht="15.75" customHeight="1">
      <c r="A22" s="186" t="s">
        <v>16</v>
      </c>
      <c r="B22" s="25">
        <f t="shared" si="0"/>
        <v>0.760877</v>
      </c>
      <c r="C22" s="26">
        <f>C23</f>
        <v>0.760877</v>
      </c>
      <c r="D22" s="27">
        <f>D23</f>
        <v>0</v>
      </c>
      <c r="E22" s="27">
        <f>E23</f>
        <v>0</v>
      </c>
      <c r="F22" s="37">
        <f>F23</f>
        <v>0</v>
      </c>
    </row>
    <row r="23" spans="1:6" s="101" customFormat="1" ht="15.75" customHeight="1">
      <c r="A23" s="187" t="s">
        <v>14</v>
      </c>
      <c r="B23" s="22">
        <f t="shared" si="0"/>
        <v>0.760877</v>
      </c>
      <c r="C23" s="23">
        <v>0.760877</v>
      </c>
      <c r="D23" s="30"/>
      <c r="E23" s="30"/>
      <c r="F23" s="38"/>
    </row>
    <row r="24" spans="1:6" s="2" customFormat="1" ht="15.75" customHeight="1" thickBot="1">
      <c r="A24" s="190" t="s">
        <v>17</v>
      </c>
      <c r="B24" s="40">
        <f t="shared" si="0"/>
        <v>1.808</v>
      </c>
      <c r="C24" s="41">
        <v>1.808</v>
      </c>
      <c r="D24" s="42"/>
      <c r="E24" s="42"/>
      <c r="F24" s="43"/>
    </row>
    <row r="25" spans="1:6" s="3" customFormat="1" ht="15.75" customHeight="1" thickBot="1">
      <c r="A25" s="85" t="s">
        <v>18</v>
      </c>
      <c r="B25" s="82">
        <f>SUM(C25:F25)</f>
        <v>16.92345</v>
      </c>
      <c r="C25" s="83">
        <f>C26+C34+C35</f>
        <v>16.92345</v>
      </c>
      <c r="D25" s="83">
        <f>D26+D34+D35</f>
        <v>0</v>
      </c>
      <c r="E25" s="83">
        <f>E26+E34+E35</f>
        <v>0</v>
      </c>
      <c r="F25" s="84">
        <f>F26+F34+F35</f>
        <v>0</v>
      </c>
    </row>
    <row r="26" spans="1:6" s="70" customFormat="1" ht="15.75" customHeight="1">
      <c r="A26" s="18" t="s">
        <v>11</v>
      </c>
      <c r="B26" s="19">
        <f>SUM(C26:F26)</f>
        <v>0</v>
      </c>
      <c r="C26" s="20">
        <f>C27+C28+C29+C30+C31+C32+C33</f>
        <v>0</v>
      </c>
      <c r="D26" s="20">
        <f>D27+D28+D29+D30+D31+D32+D33</f>
        <v>0</v>
      </c>
      <c r="E26" s="20">
        <f>E27+E28+E29+E30+E31+E32+E33</f>
        <v>0</v>
      </c>
      <c r="F26" s="20">
        <f>F27+F28+F29+F30+F31+F32+F33</f>
        <v>0</v>
      </c>
    </row>
    <row r="27" spans="1:6" s="4" customFormat="1" ht="15.75" customHeight="1">
      <c r="A27" s="21" t="s">
        <v>4</v>
      </c>
      <c r="B27" s="22">
        <f aca="true" t="shared" si="1" ref="B27:B37">SUM(C27:F27)</f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f t="shared" si="1"/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f t="shared" si="1"/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f t="shared" si="1"/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f t="shared" si="1"/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f t="shared" si="1"/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f t="shared" si="1"/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f t="shared" si="1"/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f t="shared" si="1"/>
        <v>16.92345</v>
      </c>
      <c r="C35" s="26">
        <f>C36</f>
        <v>16.92345</v>
      </c>
      <c r="D35" s="27">
        <f>D36</f>
        <v>0</v>
      </c>
      <c r="E35" s="27">
        <f>E36</f>
        <v>0</v>
      </c>
      <c r="F35" s="37">
        <f>F36</f>
        <v>0</v>
      </c>
    </row>
    <row r="36" spans="1:6" s="6" customFormat="1" ht="15.75" customHeight="1">
      <c r="A36" s="21" t="s">
        <v>14</v>
      </c>
      <c r="B36" s="22">
        <f t="shared" si="1"/>
        <v>16.92345</v>
      </c>
      <c r="C36" s="23">
        <v>16.92345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f t="shared" si="1"/>
        <v>31.78</v>
      </c>
      <c r="C37" s="41">
        <v>31.78</v>
      </c>
      <c r="D37" s="42"/>
      <c r="E37" s="42"/>
      <c r="F37" s="43"/>
    </row>
    <row r="38" spans="1:6" ht="13.5" thickBot="1">
      <c r="A38" s="191" t="s">
        <v>29</v>
      </c>
      <c r="B38" s="82">
        <f>SUM(C38:F38)</f>
        <v>9.867571</v>
      </c>
      <c r="C38" s="83">
        <f>C39+C47+C48</f>
        <v>3.636209</v>
      </c>
      <c r="D38" s="83">
        <f>D39+D47+D48</f>
        <v>0.045348999999999993</v>
      </c>
      <c r="E38" s="83">
        <f>E39+E47+E48</f>
        <v>2.842183</v>
      </c>
      <c r="F38" s="84">
        <f>F39+F47+F48</f>
        <v>3.34383</v>
      </c>
    </row>
    <row r="39" spans="1:6" ht="13.5">
      <c r="A39" s="18" t="s">
        <v>11</v>
      </c>
      <c r="B39" s="19">
        <f>SUM(C39:F39)</f>
        <v>2.6646880000000004</v>
      </c>
      <c r="C39" s="20">
        <f>C40+C41+C42+C43+C44+C45+C46</f>
        <v>0</v>
      </c>
      <c r="D39" s="20">
        <f>D40+D41+D42+D43+D44+D45+D46</f>
        <v>0</v>
      </c>
      <c r="E39" s="20">
        <f>E40+E41+E42+E43+E44+E45+E46</f>
        <v>0.14225000000000002</v>
      </c>
      <c r="F39" s="75">
        <f>F40+F41+F42+F43+F44+F45+F46</f>
        <v>2.522438</v>
      </c>
    </row>
    <row r="40" spans="1:6" ht="12.75">
      <c r="A40" s="193" t="s">
        <v>4</v>
      </c>
      <c r="B40" s="22">
        <f>SUM(C40:F40)</f>
        <v>2.5043990000000003</v>
      </c>
      <c r="C40" s="23"/>
      <c r="D40" s="30"/>
      <c r="E40" s="30">
        <v>0.133311</v>
      </c>
      <c r="F40" s="38">
        <v>2.3710880000000003</v>
      </c>
    </row>
    <row r="41" spans="1:6" ht="12.75">
      <c r="A41" s="193" t="s">
        <v>19</v>
      </c>
      <c r="B41" s="22">
        <f>SUM(C41:F41)</f>
        <v>0.095952</v>
      </c>
      <c r="C41" s="23"/>
      <c r="D41" s="30"/>
      <c r="E41" s="30"/>
      <c r="F41" s="38">
        <v>0.095952</v>
      </c>
    </row>
    <row r="42" spans="1:6" ht="12.75">
      <c r="A42" s="193" t="s">
        <v>5</v>
      </c>
      <c r="B42" s="22">
        <f>SUM(C42:F42)</f>
        <v>0.064337</v>
      </c>
      <c r="C42" s="23"/>
      <c r="D42" s="30"/>
      <c r="E42" s="30">
        <v>0.008939</v>
      </c>
      <c r="F42" s="38">
        <v>0.055398</v>
      </c>
    </row>
    <row r="43" spans="1:6" ht="12.75">
      <c r="A43" s="193" t="s">
        <v>25</v>
      </c>
      <c r="B43" s="22">
        <f aca="true" t="shared" si="2" ref="B43:B50">SUM(C43:F43)</f>
        <v>0</v>
      </c>
      <c r="C43" s="23"/>
      <c r="D43" s="23"/>
      <c r="E43" s="23"/>
      <c r="F43" s="24"/>
    </row>
    <row r="44" spans="1:6" ht="12.75">
      <c r="A44" s="193" t="s">
        <v>26</v>
      </c>
      <c r="B44" s="22">
        <f t="shared" si="2"/>
        <v>0</v>
      </c>
      <c r="C44" s="23"/>
      <c r="D44" s="23"/>
      <c r="E44" s="23"/>
      <c r="F44" s="24"/>
    </row>
    <row r="45" spans="1:6" ht="12.75">
      <c r="A45" s="193" t="s">
        <v>27</v>
      </c>
      <c r="B45" s="22">
        <f t="shared" si="2"/>
        <v>0</v>
      </c>
      <c r="C45" s="23"/>
      <c r="D45" s="23"/>
      <c r="E45" s="23"/>
      <c r="F45" s="24"/>
    </row>
    <row r="46" spans="1:6" ht="12.75">
      <c r="A46" s="193" t="s">
        <v>28</v>
      </c>
      <c r="B46" s="22">
        <f t="shared" si="2"/>
        <v>0</v>
      </c>
      <c r="C46" s="23"/>
      <c r="D46" s="23"/>
      <c r="E46" s="23"/>
      <c r="F46" s="24"/>
    </row>
    <row r="47" spans="1:6" ht="13.5">
      <c r="A47" s="194" t="s">
        <v>0</v>
      </c>
      <c r="B47" s="25">
        <f t="shared" si="2"/>
        <v>4.190427</v>
      </c>
      <c r="C47" s="26">
        <v>1.7597709999999998</v>
      </c>
      <c r="D47" s="27">
        <v>0.045348999999999993</v>
      </c>
      <c r="E47" s="44">
        <v>1.601566</v>
      </c>
      <c r="F47" s="28">
        <v>0.783741</v>
      </c>
    </row>
    <row r="48" spans="1:6" ht="13.5">
      <c r="A48" s="195" t="s">
        <v>31</v>
      </c>
      <c r="B48" s="111">
        <f t="shared" si="2"/>
        <v>3.012456</v>
      </c>
      <c r="C48" s="112">
        <f>C49</f>
        <v>1.876438</v>
      </c>
      <c r="D48" s="126">
        <f>D49</f>
        <v>0</v>
      </c>
      <c r="E48" s="126">
        <f>E49</f>
        <v>1.0983669999999999</v>
      </c>
      <c r="F48" s="127">
        <f>F49</f>
        <v>0.037651000000000004</v>
      </c>
    </row>
    <row r="49" spans="1:6" ht="12.75">
      <c r="A49" s="196" t="s">
        <v>14</v>
      </c>
      <c r="B49" s="114">
        <f t="shared" si="2"/>
        <v>3.012456</v>
      </c>
      <c r="C49" s="115">
        <v>1.876438</v>
      </c>
      <c r="D49" s="116"/>
      <c r="E49" s="116">
        <v>1.0983669999999999</v>
      </c>
      <c r="F49" s="136">
        <v>0.037651000000000004</v>
      </c>
    </row>
    <row r="50" spans="1:6" ht="13.5" thickBot="1">
      <c r="A50" s="197" t="s">
        <v>15</v>
      </c>
      <c r="B50" s="132">
        <f t="shared" si="2"/>
        <v>4.881000000000001</v>
      </c>
      <c r="C50" s="133">
        <v>2.382</v>
      </c>
      <c r="D50" s="134"/>
      <c r="E50" s="134">
        <v>2.434</v>
      </c>
      <c r="F50" s="135">
        <v>0.065</v>
      </c>
    </row>
    <row r="51" spans="1:6" ht="13.5" thickBot="1">
      <c r="A51" s="191" t="s">
        <v>36</v>
      </c>
      <c r="B51" s="82">
        <f>SUM(C51:F51)</f>
        <v>0</v>
      </c>
      <c r="C51" s="83">
        <f>C52+C60+C61</f>
        <v>0</v>
      </c>
      <c r="D51" s="83">
        <f>D52+D60+D61</f>
        <v>0</v>
      </c>
      <c r="E51" s="83">
        <f>E52+E60+E61</f>
        <v>0</v>
      </c>
      <c r="F51" s="84">
        <f>F52+F60+F61</f>
        <v>0</v>
      </c>
    </row>
    <row r="52" spans="1:6" ht="13.5">
      <c r="A52" s="18" t="s">
        <v>11</v>
      </c>
      <c r="B52" s="19">
        <f>SUM(C52:F52)</f>
        <v>0</v>
      </c>
      <c r="C52" s="20">
        <f>C53+C54+C55+C56+C57+C58+C59</f>
        <v>0</v>
      </c>
      <c r="D52" s="20">
        <f>D53+D54+D55+D56+D57+D58+D59</f>
        <v>0</v>
      </c>
      <c r="E52" s="20">
        <f>E53+E54+E55+E56+E57+E58+E59</f>
        <v>0</v>
      </c>
      <c r="F52" s="75">
        <f>F53+F54+F55+F56+F57+F58+F59</f>
        <v>0</v>
      </c>
    </row>
    <row r="53" spans="1:6" ht="12.75">
      <c r="A53" s="187" t="s">
        <v>4</v>
      </c>
      <c r="B53" s="22">
        <f aca="true" t="shared" si="3" ref="B53:B64">SUM(C53:F53)</f>
        <v>0</v>
      </c>
      <c r="C53" s="23"/>
      <c r="D53" s="30"/>
      <c r="E53" s="30"/>
      <c r="F53" s="38"/>
    </row>
    <row r="54" spans="1:6" ht="12.75">
      <c r="A54" s="187" t="s">
        <v>19</v>
      </c>
      <c r="B54" s="22">
        <f t="shared" si="3"/>
        <v>0</v>
      </c>
      <c r="C54" s="23"/>
      <c r="D54" s="30"/>
      <c r="E54" s="30"/>
      <c r="F54" s="38"/>
    </row>
    <row r="55" spans="1:6" ht="12.75">
      <c r="A55" s="187" t="s">
        <v>5</v>
      </c>
      <c r="B55" s="22">
        <f t="shared" si="3"/>
        <v>0</v>
      </c>
      <c r="C55" s="23"/>
      <c r="D55" s="30"/>
      <c r="E55" s="30"/>
      <c r="F55" s="38"/>
    </row>
    <row r="56" spans="1:6" ht="12.75">
      <c r="A56" s="187" t="s">
        <v>25</v>
      </c>
      <c r="B56" s="22">
        <f t="shared" si="3"/>
        <v>0</v>
      </c>
      <c r="C56" s="23"/>
      <c r="D56" s="23"/>
      <c r="E56" s="23"/>
      <c r="F56" s="24"/>
    </row>
    <row r="57" spans="1:6" ht="12.75">
      <c r="A57" s="187" t="s">
        <v>26</v>
      </c>
      <c r="B57" s="22">
        <f t="shared" si="3"/>
        <v>0</v>
      </c>
      <c r="C57" s="23"/>
      <c r="D57" s="23"/>
      <c r="E57" s="23"/>
      <c r="F57" s="24"/>
    </row>
    <row r="58" spans="1:6" ht="12.75">
      <c r="A58" s="187" t="s">
        <v>27</v>
      </c>
      <c r="B58" s="22">
        <f t="shared" si="3"/>
        <v>0</v>
      </c>
      <c r="C58" s="23"/>
      <c r="D58" s="23"/>
      <c r="E58" s="23"/>
      <c r="F58" s="24"/>
    </row>
    <row r="59" spans="1:6" ht="12.75">
      <c r="A59" s="187" t="s">
        <v>28</v>
      </c>
      <c r="B59" s="22">
        <f t="shared" si="3"/>
        <v>0</v>
      </c>
      <c r="C59" s="23"/>
      <c r="D59" s="23"/>
      <c r="E59" s="23"/>
      <c r="F59" s="24"/>
    </row>
    <row r="60" spans="1:6" ht="13.5">
      <c r="A60" s="186" t="s">
        <v>0</v>
      </c>
      <c r="B60" s="25">
        <f t="shared" si="3"/>
        <v>0</v>
      </c>
      <c r="C60" s="26"/>
      <c r="D60" s="27"/>
      <c r="E60" s="44"/>
      <c r="F60" s="28"/>
    </row>
    <row r="61" spans="1:6" ht="13.5">
      <c r="A61" s="186" t="s">
        <v>31</v>
      </c>
      <c r="B61" s="25">
        <f t="shared" si="3"/>
        <v>0</v>
      </c>
      <c r="C61" s="26">
        <f>C62</f>
        <v>0</v>
      </c>
      <c r="D61" s="27">
        <f>D62</f>
        <v>0</v>
      </c>
      <c r="E61" s="27">
        <f>E62</f>
        <v>0</v>
      </c>
      <c r="F61" s="37">
        <f>F62</f>
        <v>0</v>
      </c>
    </row>
    <row r="62" spans="1:6" ht="12.75">
      <c r="A62" s="187" t="s">
        <v>14</v>
      </c>
      <c r="B62" s="22">
        <f t="shared" si="3"/>
        <v>0</v>
      </c>
      <c r="C62" s="23"/>
      <c r="D62" s="30"/>
      <c r="E62" s="30"/>
      <c r="F62" s="38"/>
    </row>
    <row r="63" spans="1:6" ht="13.5" thickBot="1">
      <c r="A63" s="192" t="s">
        <v>15</v>
      </c>
      <c r="B63" s="40">
        <f t="shared" si="3"/>
        <v>0</v>
      </c>
      <c r="C63" s="41"/>
      <c r="D63" s="42"/>
      <c r="E63" s="42"/>
      <c r="F63" s="43"/>
    </row>
    <row r="64" spans="1:6" ht="13.5" thickBot="1">
      <c r="A64" s="191" t="s">
        <v>38</v>
      </c>
      <c r="B64" s="82">
        <f t="shared" si="3"/>
        <v>2.721949</v>
      </c>
      <c r="C64" s="83">
        <f>C65+C73+C74</f>
        <v>2.706195</v>
      </c>
      <c r="D64" s="83">
        <f>D65+D73+D74</f>
        <v>0</v>
      </c>
      <c r="E64" s="83">
        <f>E65+E73+E74</f>
        <v>0</v>
      </c>
      <c r="F64" s="84">
        <f>F65+F73+F74</f>
        <v>0.015754</v>
      </c>
    </row>
    <row r="65" spans="1:6" ht="13.5">
      <c r="A65" s="18" t="s">
        <v>11</v>
      </c>
      <c r="B65" s="19">
        <f>SUM(C65:F65)</f>
        <v>0</v>
      </c>
      <c r="C65" s="20">
        <f>C66+C67+C68+C69+C70+C71+C72</f>
        <v>0</v>
      </c>
      <c r="D65" s="20">
        <f>D66+D67+D68+D69+D70+D71+D72</f>
        <v>0</v>
      </c>
      <c r="E65" s="20">
        <f>E66+E67+E68+E69+E70+E71+E72</f>
        <v>0</v>
      </c>
      <c r="F65" s="75">
        <f>F66+F67+F68+F69+F70+F71+F72</f>
        <v>0</v>
      </c>
    </row>
    <row r="66" spans="1:6" ht="12.75">
      <c r="A66" s="187" t="s">
        <v>4</v>
      </c>
      <c r="B66" s="22">
        <f aca="true" t="shared" si="4" ref="B66:B77">SUM(C66:F66)</f>
        <v>0</v>
      </c>
      <c r="C66" s="23"/>
      <c r="D66" s="30"/>
      <c r="E66" s="30"/>
      <c r="F66" s="38"/>
    </row>
    <row r="67" spans="1:6" ht="12.75">
      <c r="A67" s="187" t="s">
        <v>19</v>
      </c>
      <c r="B67" s="22">
        <f t="shared" si="4"/>
        <v>0</v>
      </c>
      <c r="C67" s="23"/>
      <c r="D67" s="30"/>
      <c r="E67" s="30"/>
      <c r="F67" s="38"/>
    </row>
    <row r="68" spans="1:6" ht="12.75">
      <c r="A68" s="187" t="s">
        <v>5</v>
      </c>
      <c r="B68" s="22">
        <f t="shared" si="4"/>
        <v>0</v>
      </c>
      <c r="C68" s="23"/>
      <c r="D68" s="30"/>
      <c r="E68" s="30"/>
      <c r="F68" s="38"/>
    </row>
    <row r="69" spans="1:6" ht="12.75">
      <c r="A69" s="187" t="s">
        <v>25</v>
      </c>
      <c r="B69" s="22">
        <f t="shared" si="4"/>
        <v>0</v>
      </c>
      <c r="C69" s="23"/>
      <c r="D69" s="23"/>
      <c r="E69" s="23"/>
      <c r="F69" s="24"/>
    </row>
    <row r="70" spans="1:6" ht="12.75">
      <c r="A70" s="187" t="s">
        <v>26</v>
      </c>
      <c r="B70" s="22">
        <f t="shared" si="4"/>
        <v>0</v>
      </c>
      <c r="C70" s="23"/>
      <c r="D70" s="23"/>
      <c r="E70" s="23"/>
      <c r="F70" s="24"/>
    </row>
    <row r="71" spans="1:6" ht="12.75">
      <c r="A71" s="187" t="s">
        <v>27</v>
      </c>
      <c r="B71" s="22">
        <f t="shared" si="4"/>
        <v>0</v>
      </c>
      <c r="C71" s="23"/>
      <c r="D71" s="23"/>
      <c r="E71" s="23"/>
      <c r="F71" s="24"/>
    </row>
    <row r="72" spans="1:6" ht="12.75">
      <c r="A72" s="187" t="s">
        <v>28</v>
      </c>
      <c r="B72" s="22">
        <f t="shared" si="4"/>
        <v>0</v>
      </c>
      <c r="C72" s="23"/>
      <c r="D72" s="23"/>
      <c r="E72" s="23"/>
      <c r="F72" s="24"/>
    </row>
    <row r="73" spans="1:6" ht="13.5">
      <c r="A73" s="186" t="s">
        <v>0</v>
      </c>
      <c r="B73" s="25">
        <f t="shared" si="4"/>
        <v>0.9377880000000001</v>
      </c>
      <c r="C73" s="26">
        <f>2.706195-C74</f>
        <v>0.922034</v>
      </c>
      <c r="D73" s="27"/>
      <c r="E73" s="44"/>
      <c r="F73" s="28">
        <v>0.015754</v>
      </c>
    </row>
    <row r="74" spans="1:6" ht="13.5">
      <c r="A74" s="188" t="s">
        <v>13</v>
      </c>
      <c r="B74" s="111">
        <f t="shared" si="4"/>
        <v>1.784161</v>
      </c>
      <c r="C74" s="112">
        <f>C75</f>
        <v>1.784161</v>
      </c>
      <c r="D74" s="126">
        <f>D75</f>
        <v>0</v>
      </c>
      <c r="E74" s="126">
        <f>E75</f>
        <v>0</v>
      </c>
      <c r="F74" s="127">
        <f>F75</f>
        <v>0</v>
      </c>
    </row>
    <row r="75" spans="1:6" ht="12.75">
      <c r="A75" s="189" t="s">
        <v>14</v>
      </c>
      <c r="B75" s="114">
        <f t="shared" si="4"/>
        <v>1.784161</v>
      </c>
      <c r="C75" s="115">
        <v>1.784161</v>
      </c>
      <c r="D75" s="116"/>
      <c r="E75" s="116"/>
      <c r="F75" s="136"/>
    </row>
    <row r="76" spans="1:6" ht="13.5" thickBot="1">
      <c r="A76" s="198" t="s">
        <v>15</v>
      </c>
      <c r="B76" s="132">
        <f t="shared" si="4"/>
        <v>1.603</v>
      </c>
      <c r="C76" s="133">
        <v>1.603</v>
      </c>
      <c r="D76" s="134"/>
      <c r="E76" s="134"/>
      <c r="F76" s="135"/>
    </row>
    <row r="77" spans="1:6" ht="13.5" thickBot="1">
      <c r="A77" s="191" t="s">
        <v>20</v>
      </c>
      <c r="B77" s="82">
        <f t="shared" si="4"/>
        <v>5.074783999999999</v>
      </c>
      <c r="C77" s="83">
        <f>C78+C86+C87</f>
        <v>0.619188</v>
      </c>
      <c r="D77" s="83">
        <f>D78+D86+D87</f>
        <v>0</v>
      </c>
      <c r="E77" s="83">
        <f>E78+E86+E87</f>
        <v>1.78792</v>
      </c>
      <c r="F77" s="84">
        <f>F78+F86+F87</f>
        <v>2.6676759999999997</v>
      </c>
    </row>
    <row r="78" spans="1:6" ht="13.5">
      <c r="A78" s="18" t="s">
        <v>11</v>
      </c>
      <c r="B78" s="19">
        <f>SUM(C78:F78)</f>
        <v>2.1736779999999998</v>
      </c>
      <c r="C78" s="20">
        <v>0.06814400000000001</v>
      </c>
      <c r="D78" s="20">
        <v>0</v>
      </c>
      <c r="E78" s="20">
        <v>0.158633</v>
      </c>
      <c r="F78" s="75">
        <v>1.946901</v>
      </c>
    </row>
    <row r="79" spans="1:6" ht="12.75">
      <c r="A79" s="193" t="s">
        <v>4</v>
      </c>
      <c r="B79" s="22">
        <f aca="true" t="shared" si="5" ref="B79:B90">SUM(C79:F79)</f>
        <v>1.379216</v>
      </c>
      <c r="C79" s="23"/>
      <c r="D79" s="30"/>
      <c r="E79" s="30">
        <v>0.010131</v>
      </c>
      <c r="F79" s="38">
        <v>1.369085</v>
      </c>
    </row>
    <row r="80" spans="1:6" ht="12.75">
      <c r="A80" s="193" t="s">
        <v>19</v>
      </c>
      <c r="B80" s="22">
        <f t="shared" si="5"/>
        <v>0</v>
      </c>
      <c r="C80" s="23"/>
      <c r="D80" s="30"/>
      <c r="E80" s="30"/>
      <c r="F80" s="38"/>
    </row>
    <row r="81" spans="1:6" ht="12.75">
      <c r="A81" s="193" t="s">
        <v>5</v>
      </c>
      <c r="B81" s="22">
        <f t="shared" si="5"/>
        <v>0.5701010000000001</v>
      </c>
      <c r="C81" s="23"/>
      <c r="D81" s="30"/>
      <c r="E81" s="30">
        <v>9.7E-05</v>
      </c>
      <c r="F81" s="38">
        <v>0.5700040000000001</v>
      </c>
    </row>
    <row r="82" spans="1:6" ht="12.75">
      <c r="A82" s="193" t="s">
        <v>25</v>
      </c>
      <c r="B82" s="22">
        <f t="shared" si="5"/>
        <v>0</v>
      </c>
      <c r="C82" s="23"/>
      <c r="D82" s="23"/>
      <c r="E82" s="23"/>
      <c r="F82" s="24"/>
    </row>
    <row r="83" spans="1:6" ht="12.75">
      <c r="A83" s="193" t="s">
        <v>26</v>
      </c>
      <c r="B83" s="22">
        <f t="shared" si="5"/>
        <v>0.007812</v>
      </c>
      <c r="C83" s="23"/>
      <c r="D83" s="23"/>
      <c r="E83" s="23"/>
      <c r="F83" s="24">
        <v>0.007812</v>
      </c>
    </row>
    <row r="84" spans="1:6" ht="12.75">
      <c r="A84" s="193" t="s">
        <v>27</v>
      </c>
      <c r="B84" s="22">
        <f t="shared" si="5"/>
        <v>0.21654900000000002</v>
      </c>
      <c r="C84" s="23">
        <v>0.06814400000000001</v>
      </c>
      <c r="D84" s="23"/>
      <c r="E84" s="23">
        <v>0.148405</v>
      </c>
      <c r="F84" s="24"/>
    </row>
    <row r="85" spans="1:6" ht="12.75">
      <c r="A85" s="193" t="s">
        <v>28</v>
      </c>
      <c r="B85" s="22">
        <f t="shared" si="5"/>
        <v>0</v>
      </c>
      <c r="C85" s="23"/>
      <c r="D85" s="23"/>
      <c r="E85" s="23"/>
      <c r="F85" s="24"/>
    </row>
    <row r="86" spans="1:6" ht="13.5">
      <c r="A86" s="194" t="s">
        <v>0</v>
      </c>
      <c r="B86" s="25">
        <f t="shared" si="5"/>
        <v>2.8794709999999997</v>
      </c>
      <c r="C86" s="26">
        <v>0.551044</v>
      </c>
      <c r="D86" s="27"/>
      <c r="E86" s="44">
        <v>1.609001</v>
      </c>
      <c r="F86" s="28">
        <v>0.719426</v>
      </c>
    </row>
    <row r="87" spans="1:6" ht="13.5">
      <c r="A87" s="195" t="s">
        <v>13</v>
      </c>
      <c r="B87" s="111">
        <f t="shared" si="5"/>
        <v>0.021635</v>
      </c>
      <c r="C87" s="112">
        <f>C88</f>
        <v>0</v>
      </c>
      <c r="D87" s="126">
        <f>D88</f>
        <v>0</v>
      </c>
      <c r="E87" s="126">
        <f>E88</f>
        <v>0.020286000000000002</v>
      </c>
      <c r="F87" s="127">
        <f>F88</f>
        <v>0.001349</v>
      </c>
    </row>
    <row r="88" spans="1:6" ht="12.75">
      <c r="A88" s="196" t="s">
        <v>14</v>
      </c>
      <c r="B88" s="114">
        <f t="shared" si="5"/>
        <v>0.021635</v>
      </c>
      <c r="C88" s="115"/>
      <c r="D88" s="116"/>
      <c r="E88" s="116">
        <v>0.020286000000000002</v>
      </c>
      <c r="F88" s="136">
        <v>0.001349</v>
      </c>
    </row>
    <row r="89" spans="1:6" ht="13.5" thickBot="1">
      <c r="A89" s="197" t="s">
        <v>15</v>
      </c>
      <c r="B89" s="132">
        <f t="shared" si="5"/>
        <v>0.03</v>
      </c>
      <c r="C89" s="133"/>
      <c r="D89" s="134"/>
      <c r="E89" s="134">
        <v>0.028</v>
      </c>
      <c r="F89" s="135">
        <v>0.002</v>
      </c>
    </row>
    <row r="90" spans="1:6" ht="13.5" thickBot="1">
      <c r="A90" s="191" t="s">
        <v>30</v>
      </c>
      <c r="B90" s="82">
        <f t="shared" si="5"/>
        <v>1.988014</v>
      </c>
      <c r="C90" s="83">
        <f>C91+C99+C100</f>
        <v>1.073264</v>
      </c>
      <c r="D90" s="83">
        <f>D91+D99+D100</f>
        <v>0</v>
      </c>
      <c r="E90" s="83">
        <f>E91+E99+E100</f>
        <v>0.429749</v>
      </c>
      <c r="F90" s="84">
        <f>F91+F99+F100</f>
        <v>0.485001</v>
      </c>
    </row>
    <row r="91" spans="1:6" ht="13.5">
      <c r="A91" s="18" t="s">
        <v>11</v>
      </c>
      <c r="B91" s="19">
        <f>SUM(C91:F91)</f>
        <v>0.42963</v>
      </c>
      <c r="C91" s="20">
        <v>0.000879</v>
      </c>
      <c r="D91" s="20">
        <v>0</v>
      </c>
      <c r="E91" s="20">
        <v>0</v>
      </c>
      <c r="F91" s="75">
        <v>0.428751</v>
      </c>
    </row>
    <row r="92" spans="1:6" ht="12.75">
      <c r="A92" s="193" t="s">
        <v>4</v>
      </c>
      <c r="B92" s="22">
        <f aca="true" t="shared" si="6" ref="B92:B99">SUM(C92:F92)</f>
        <v>0.42719</v>
      </c>
      <c r="C92" s="23"/>
      <c r="D92" s="30"/>
      <c r="E92" s="30"/>
      <c r="F92" s="38">
        <v>0.42719</v>
      </c>
    </row>
    <row r="93" spans="1:6" ht="12.75">
      <c r="A93" s="193" t="s">
        <v>19</v>
      </c>
      <c r="B93" s="22">
        <f t="shared" si="6"/>
        <v>0.001561</v>
      </c>
      <c r="C93" s="23"/>
      <c r="D93" s="30"/>
      <c r="E93" s="30"/>
      <c r="F93" s="38">
        <v>0.001561</v>
      </c>
    </row>
    <row r="94" spans="1:6" ht="12.75">
      <c r="A94" s="193" t="s">
        <v>5</v>
      </c>
      <c r="B94" s="22">
        <f t="shared" si="6"/>
        <v>0</v>
      </c>
      <c r="C94" s="23"/>
      <c r="D94" s="30"/>
      <c r="E94" s="30"/>
      <c r="F94" s="38"/>
    </row>
    <row r="95" spans="1:6" ht="12.75">
      <c r="A95" s="193" t="s">
        <v>25</v>
      </c>
      <c r="B95" s="22">
        <f t="shared" si="6"/>
        <v>0</v>
      </c>
      <c r="C95" s="23"/>
      <c r="D95" s="23"/>
      <c r="E95" s="23"/>
      <c r="F95" s="24"/>
    </row>
    <row r="96" spans="1:6" ht="12.75">
      <c r="A96" s="193" t="s">
        <v>26</v>
      </c>
      <c r="B96" s="22">
        <f t="shared" si="6"/>
        <v>0</v>
      </c>
      <c r="C96" s="23"/>
      <c r="D96" s="23"/>
      <c r="E96" s="23"/>
      <c r="F96" s="24"/>
    </row>
    <row r="97" spans="1:6" ht="12.75">
      <c r="A97" s="193" t="s">
        <v>27</v>
      </c>
      <c r="B97" s="22">
        <f t="shared" si="6"/>
        <v>0</v>
      </c>
      <c r="C97" s="23"/>
      <c r="D97" s="23"/>
      <c r="E97" s="23"/>
      <c r="F97" s="24"/>
    </row>
    <row r="98" spans="1:6" ht="12.75">
      <c r="A98" s="193" t="s">
        <v>28</v>
      </c>
      <c r="B98" s="22">
        <f t="shared" si="6"/>
        <v>0.000879</v>
      </c>
      <c r="C98" s="23">
        <v>0.000879</v>
      </c>
      <c r="D98" s="23"/>
      <c r="E98" s="23"/>
      <c r="F98" s="24"/>
    </row>
    <row r="99" spans="1:6" ht="13.5">
      <c r="A99" s="194" t="s">
        <v>0</v>
      </c>
      <c r="B99" s="25">
        <f t="shared" si="6"/>
        <v>1.5000979999999997</v>
      </c>
      <c r="C99" s="26">
        <v>1.072385</v>
      </c>
      <c r="D99" s="27"/>
      <c r="E99" s="44">
        <v>0.414632</v>
      </c>
      <c r="F99" s="28">
        <v>0.013081</v>
      </c>
    </row>
    <row r="100" spans="1:6" ht="13.5">
      <c r="A100" s="194" t="s">
        <v>13</v>
      </c>
      <c r="B100" s="25">
        <f>SUM(C100:F100)</f>
        <v>0.058286</v>
      </c>
      <c r="C100" s="26">
        <f>C101</f>
        <v>0</v>
      </c>
      <c r="D100" s="27">
        <f>D101</f>
        <v>0</v>
      </c>
      <c r="E100" s="27">
        <f>E101</f>
        <v>0.015117</v>
      </c>
      <c r="F100" s="37">
        <f>F101</f>
        <v>0.043169</v>
      </c>
    </row>
    <row r="101" spans="1:6" ht="12.75">
      <c r="A101" s="193" t="s">
        <v>14</v>
      </c>
      <c r="B101" s="22">
        <f>SUM(C101:F101)</f>
        <v>0.058286</v>
      </c>
      <c r="C101" s="23"/>
      <c r="D101" s="30"/>
      <c r="E101" s="30">
        <v>0.015117</v>
      </c>
      <c r="F101" s="38">
        <v>0.043169</v>
      </c>
    </row>
    <row r="102" spans="1:6" ht="13.5" thickBot="1">
      <c r="A102" s="199" t="s">
        <v>15</v>
      </c>
      <c r="B102" s="40">
        <f>SUM(C102:F102)</f>
        <v>0.098</v>
      </c>
      <c r="C102" s="41"/>
      <c r="D102" s="42"/>
      <c r="E102" s="42">
        <v>0.035</v>
      </c>
      <c r="F102" s="43">
        <v>0.063</v>
      </c>
    </row>
    <row r="103" spans="1:6" ht="13.5" thickBot="1">
      <c r="A103" s="191" t="s">
        <v>21</v>
      </c>
      <c r="B103" s="82">
        <f>SUM(C103:F103)</f>
        <v>3.8224549999999997</v>
      </c>
      <c r="C103" s="83">
        <f>C104+C112+C113</f>
        <v>2.386826</v>
      </c>
      <c r="D103" s="83">
        <f>D104+D112+D113</f>
        <v>0</v>
      </c>
      <c r="E103" s="83">
        <f>E104+E112+E113</f>
        <v>0.784296</v>
      </c>
      <c r="F103" s="84">
        <f>F104+F112+F113</f>
        <v>0.6513329999999999</v>
      </c>
    </row>
    <row r="104" spans="1:6" ht="13.5">
      <c r="A104" s="18" t="s">
        <v>11</v>
      </c>
      <c r="B104" s="19">
        <f>SUM(C104:F104)</f>
        <v>0.431585</v>
      </c>
      <c r="C104" s="20">
        <f>C105+C106+C107+C108+C109+C110+C111</f>
        <v>0</v>
      </c>
      <c r="D104" s="20">
        <f>D105+D106+D107+D108+D109+D110+D111</f>
        <v>0</v>
      </c>
      <c r="E104" s="20">
        <f>E105+E106+E107+E108+E109+E110+E111</f>
        <v>0.045898999999999995</v>
      </c>
      <c r="F104" s="75">
        <f>F105+F106+F107+F108+F109+F110+F111</f>
        <v>0.385686</v>
      </c>
    </row>
    <row r="105" spans="1:6" ht="12.75">
      <c r="A105" s="193" t="s">
        <v>4</v>
      </c>
      <c r="B105" s="22">
        <f aca="true" t="shared" si="7" ref="B105:B116">SUM(C105:F105)</f>
        <v>0.154036</v>
      </c>
      <c r="C105" s="23"/>
      <c r="D105" s="30"/>
      <c r="E105" s="30">
        <v>0.040091999999999996</v>
      </c>
      <c r="F105" s="38">
        <v>0.113944</v>
      </c>
    </row>
    <row r="106" spans="1:6" ht="12.75">
      <c r="A106" s="193" t="s">
        <v>19</v>
      </c>
      <c r="B106" s="22">
        <f t="shared" si="7"/>
        <v>0.010490000000000001</v>
      </c>
      <c r="C106" s="23"/>
      <c r="D106" s="30"/>
      <c r="E106" s="30">
        <v>0.0017800000000000001</v>
      </c>
      <c r="F106" s="38">
        <v>0.00871</v>
      </c>
    </row>
    <row r="107" spans="1:6" ht="12.75">
      <c r="A107" s="193" t="s">
        <v>5</v>
      </c>
      <c r="B107" s="22">
        <f t="shared" si="7"/>
        <v>0.266961</v>
      </c>
      <c r="C107" s="23"/>
      <c r="D107" s="30"/>
      <c r="E107" s="30">
        <v>0.003929</v>
      </c>
      <c r="F107" s="38">
        <v>0.263032</v>
      </c>
    </row>
    <row r="108" spans="1:6" ht="12.75">
      <c r="A108" s="193" t="s">
        <v>25</v>
      </c>
      <c r="B108" s="22">
        <f t="shared" si="7"/>
        <v>0</v>
      </c>
      <c r="C108" s="23"/>
      <c r="D108" s="23"/>
      <c r="E108" s="23"/>
      <c r="F108" s="24"/>
    </row>
    <row r="109" spans="1:6" ht="12.75">
      <c r="A109" s="193" t="s">
        <v>26</v>
      </c>
      <c r="B109" s="22">
        <f t="shared" si="7"/>
        <v>3.4E-05</v>
      </c>
      <c r="C109" s="23"/>
      <c r="D109" s="23"/>
      <c r="E109" s="23">
        <v>3.4E-05</v>
      </c>
      <c r="F109" s="24"/>
    </row>
    <row r="110" spans="1:6" ht="12.75">
      <c r="A110" s="193" t="s">
        <v>27</v>
      </c>
      <c r="B110" s="22">
        <f t="shared" si="7"/>
        <v>0</v>
      </c>
      <c r="C110" s="23"/>
      <c r="D110" s="23"/>
      <c r="E110" s="23"/>
      <c r="F110" s="24"/>
    </row>
    <row r="111" spans="1:6" ht="12.75">
      <c r="A111" s="193" t="s">
        <v>28</v>
      </c>
      <c r="B111" s="22">
        <f t="shared" si="7"/>
        <v>6.4E-05</v>
      </c>
      <c r="C111" s="23"/>
      <c r="D111" s="23"/>
      <c r="E111" s="23">
        <v>6.4E-05</v>
      </c>
      <c r="F111" s="24"/>
    </row>
    <row r="112" spans="1:6" ht="13.5">
      <c r="A112" s="194" t="s">
        <v>0</v>
      </c>
      <c r="B112" s="25">
        <f t="shared" si="7"/>
        <v>2.908537</v>
      </c>
      <c r="C112" s="26">
        <v>2.225629</v>
      </c>
      <c r="D112" s="27"/>
      <c r="E112" s="44">
        <v>0.496378</v>
      </c>
      <c r="F112" s="28">
        <v>0.18653</v>
      </c>
    </row>
    <row r="113" spans="1:6" ht="13.5">
      <c r="A113" s="195" t="s">
        <v>13</v>
      </c>
      <c r="B113" s="111">
        <f t="shared" si="7"/>
        <v>0.482333</v>
      </c>
      <c r="C113" s="26">
        <f>C114</f>
        <v>0.161197</v>
      </c>
      <c r="D113" s="27">
        <f>D114</f>
        <v>0</v>
      </c>
      <c r="E113" s="27">
        <f>E114</f>
        <v>0.242019</v>
      </c>
      <c r="F113" s="37">
        <f>F114</f>
        <v>0.079117</v>
      </c>
    </row>
    <row r="114" spans="1:6" ht="12.75">
      <c r="A114" s="196" t="s">
        <v>14</v>
      </c>
      <c r="B114" s="114">
        <f t="shared" si="7"/>
        <v>0.482333</v>
      </c>
      <c r="C114" s="115">
        <v>0.161197</v>
      </c>
      <c r="D114" s="116"/>
      <c r="E114" s="116">
        <v>0.242019</v>
      </c>
      <c r="F114" s="136">
        <v>0.079117</v>
      </c>
    </row>
    <row r="115" spans="1:6" ht="13.5" thickBot="1">
      <c r="A115" s="197" t="s">
        <v>15</v>
      </c>
      <c r="B115" s="132">
        <f t="shared" si="7"/>
        <v>0.757</v>
      </c>
      <c r="C115" s="133">
        <v>0.28</v>
      </c>
      <c r="D115" s="134"/>
      <c r="E115" s="134">
        <v>0.358</v>
      </c>
      <c r="F115" s="135">
        <v>0.119</v>
      </c>
    </row>
    <row r="116" spans="1:6" ht="13.5" thickBot="1">
      <c r="A116" s="191" t="s">
        <v>22</v>
      </c>
      <c r="B116" s="82">
        <f t="shared" si="7"/>
        <v>2.110335</v>
      </c>
      <c r="C116" s="83">
        <f>C117+C125+C126</f>
        <v>1.37428</v>
      </c>
      <c r="D116" s="83">
        <f>D117+D125+D126</f>
        <v>0</v>
      </c>
      <c r="E116" s="83">
        <f>E117+E125+E126</f>
        <v>0.3448650000000001</v>
      </c>
      <c r="F116" s="84">
        <f>F117+F125+F126</f>
        <v>0.39119000000000004</v>
      </c>
    </row>
    <row r="117" spans="1:6" ht="13.5">
      <c r="A117" s="18" t="s">
        <v>11</v>
      </c>
      <c r="B117" s="19">
        <f>SUM(C117:F117)</f>
        <v>0.28802800000000006</v>
      </c>
      <c r="C117" s="20">
        <v>0</v>
      </c>
      <c r="D117" s="20">
        <v>0</v>
      </c>
      <c r="E117" s="20">
        <v>0.012518000000000001</v>
      </c>
      <c r="F117" s="75">
        <v>0.27551000000000003</v>
      </c>
    </row>
    <row r="118" spans="1:6" ht="12.75">
      <c r="A118" s="193" t="s">
        <v>4</v>
      </c>
      <c r="B118" s="22">
        <f aca="true" t="shared" si="8" ref="B118:B127">SUM(C118:F118)</f>
        <v>0.235766</v>
      </c>
      <c r="C118" s="23"/>
      <c r="D118" s="30"/>
      <c r="E118" s="30">
        <v>0.012518000000000001</v>
      </c>
      <c r="F118" s="38">
        <v>0.223248</v>
      </c>
    </row>
    <row r="119" spans="1:6" ht="12.75">
      <c r="A119" s="193" t="s">
        <v>19</v>
      </c>
      <c r="B119" s="22">
        <f t="shared" si="8"/>
        <v>0</v>
      </c>
      <c r="C119" s="23"/>
      <c r="D119" s="30"/>
      <c r="E119" s="30"/>
      <c r="F119" s="38"/>
    </row>
    <row r="120" spans="1:6" ht="12.75">
      <c r="A120" s="193" t="s">
        <v>5</v>
      </c>
      <c r="B120" s="22">
        <f t="shared" si="8"/>
        <v>0.052262</v>
      </c>
      <c r="C120" s="23"/>
      <c r="D120" s="30"/>
      <c r="E120" s="30"/>
      <c r="F120" s="38">
        <v>0.052262</v>
      </c>
    </row>
    <row r="121" spans="1:6" ht="12.75">
      <c r="A121" s="193" t="s">
        <v>25</v>
      </c>
      <c r="B121" s="22">
        <f t="shared" si="8"/>
        <v>0</v>
      </c>
      <c r="C121" s="23"/>
      <c r="D121" s="23"/>
      <c r="E121" s="23"/>
      <c r="F121" s="24"/>
    </row>
    <row r="122" spans="1:6" ht="12.75">
      <c r="A122" s="193" t="s">
        <v>26</v>
      </c>
      <c r="B122" s="22">
        <f t="shared" si="8"/>
        <v>0</v>
      </c>
      <c r="C122" s="23"/>
      <c r="D122" s="23"/>
      <c r="E122" s="23"/>
      <c r="F122" s="24"/>
    </row>
    <row r="123" spans="1:6" ht="12.75">
      <c r="A123" s="193" t="s">
        <v>27</v>
      </c>
      <c r="B123" s="22">
        <f t="shared" si="8"/>
        <v>0</v>
      </c>
      <c r="C123" s="23"/>
      <c r="D123" s="23"/>
      <c r="E123" s="23"/>
      <c r="F123" s="24"/>
    </row>
    <row r="124" spans="1:6" ht="12.75">
      <c r="A124" s="193" t="s">
        <v>28</v>
      </c>
      <c r="B124" s="22">
        <f t="shared" si="8"/>
        <v>0</v>
      </c>
      <c r="C124" s="23"/>
      <c r="D124" s="23"/>
      <c r="E124" s="23"/>
      <c r="F124" s="24"/>
    </row>
    <row r="125" spans="1:6" ht="13.5">
      <c r="A125" s="194" t="s">
        <v>0</v>
      </c>
      <c r="B125" s="49">
        <f t="shared" si="8"/>
        <v>0.44459000000000004</v>
      </c>
      <c r="C125" s="26"/>
      <c r="D125" s="27"/>
      <c r="E125" s="44">
        <v>0.32891000000000004</v>
      </c>
      <c r="F125" s="28">
        <v>0.11568</v>
      </c>
    </row>
    <row r="126" spans="1:6" ht="13.5">
      <c r="A126" s="195" t="s">
        <v>31</v>
      </c>
      <c r="B126" s="111">
        <f t="shared" si="8"/>
        <v>1.3777169999999999</v>
      </c>
      <c r="C126" s="26">
        <f>C127</f>
        <v>1.37428</v>
      </c>
      <c r="D126" s="27">
        <f>D127</f>
        <v>0</v>
      </c>
      <c r="E126" s="27">
        <f>E127</f>
        <v>0.003437</v>
      </c>
      <c r="F126" s="37">
        <f>F127</f>
        <v>0</v>
      </c>
    </row>
    <row r="127" spans="1:6" ht="12.75">
      <c r="A127" s="196" t="s">
        <v>14</v>
      </c>
      <c r="B127" s="114">
        <f t="shared" si="8"/>
        <v>1.3777169999999999</v>
      </c>
      <c r="C127" s="115">
        <v>1.37428</v>
      </c>
      <c r="D127" s="116"/>
      <c r="E127" s="116">
        <v>0.003437</v>
      </c>
      <c r="F127" s="136"/>
    </row>
    <row r="128" spans="1:6" ht="13.5" thickBot="1">
      <c r="A128" s="197" t="s">
        <v>15</v>
      </c>
      <c r="B128" s="132">
        <f>SUM(C128:F128)</f>
        <v>2.296</v>
      </c>
      <c r="C128" s="133">
        <v>2.291</v>
      </c>
      <c r="D128" s="134"/>
      <c r="E128" s="134">
        <v>0.005</v>
      </c>
      <c r="F128" s="135"/>
    </row>
    <row r="129" spans="1:6" ht="13.5" thickBot="1">
      <c r="A129" s="191" t="s">
        <v>23</v>
      </c>
      <c r="B129" s="82">
        <f>SUM(C129:F129)</f>
        <v>2.033444</v>
      </c>
      <c r="C129" s="83">
        <f>C130+C138+C139</f>
        <v>0</v>
      </c>
      <c r="D129" s="83">
        <f>D130+D138+D139</f>
        <v>0</v>
      </c>
      <c r="E129" s="83">
        <f>E130+E138+E139</f>
        <v>1.1189399999999998</v>
      </c>
      <c r="F129" s="84">
        <f>F130+F138+F139</f>
        <v>0.9145040000000001</v>
      </c>
    </row>
    <row r="130" spans="1:6" ht="13.5">
      <c r="A130" s="18" t="s">
        <v>11</v>
      </c>
      <c r="B130" s="19">
        <f>SUM(C130:F130)</f>
        <v>1.040485</v>
      </c>
      <c r="C130" s="20">
        <f>C131+C132+C133+C134+C135+C136+C137</f>
        <v>0</v>
      </c>
      <c r="D130" s="20">
        <f>D131+D132+D133+D134+D135+D136+D137</f>
        <v>0</v>
      </c>
      <c r="E130" s="20">
        <f>E131+E132+E133+E134+E135+E136+E137</f>
        <v>0.342212</v>
      </c>
      <c r="F130" s="75">
        <f>F131+F132+F133+F134+F135+F136+F137</f>
        <v>0.698273</v>
      </c>
    </row>
    <row r="131" spans="1:6" ht="12.75">
      <c r="A131" s="193" t="s">
        <v>4</v>
      </c>
      <c r="B131" s="22">
        <f>SUM(C131:F131)</f>
        <v>0.602417</v>
      </c>
      <c r="C131" s="23"/>
      <c r="D131" s="30"/>
      <c r="E131" s="30">
        <v>0.16283799999999998</v>
      </c>
      <c r="F131" s="38">
        <v>0.439579</v>
      </c>
    </row>
    <row r="132" spans="1:6" ht="12.75">
      <c r="A132" s="193" t="s">
        <v>19</v>
      </c>
      <c r="B132" s="22">
        <f>SUM(C132:F132)</f>
        <v>0.271272</v>
      </c>
      <c r="C132" s="23"/>
      <c r="D132" s="30"/>
      <c r="E132" s="30">
        <v>0.176183</v>
      </c>
      <c r="F132" s="38">
        <v>0.09508899999999999</v>
      </c>
    </row>
    <row r="133" spans="1:6" ht="12.75">
      <c r="A133" s="193" t="s">
        <v>5</v>
      </c>
      <c r="B133" s="22">
        <f>SUM(C133:F133)</f>
        <v>0.16487200000000002</v>
      </c>
      <c r="C133" s="23"/>
      <c r="D133" s="30"/>
      <c r="E133" s="30">
        <v>0.002502</v>
      </c>
      <c r="F133" s="38">
        <v>0.16237000000000001</v>
      </c>
    </row>
    <row r="134" spans="1:6" ht="12.75">
      <c r="A134" s="193" t="s">
        <v>25</v>
      </c>
      <c r="B134" s="22">
        <f>SUM(C134:F134)</f>
        <v>0</v>
      </c>
      <c r="C134" s="23"/>
      <c r="D134" s="23"/>
      <c r="E134" s="23"/>
      <c r="F134" s="24"/>
    </row>
    <row r="135" spans="1:6" ht="12.75">
      <c r="A135" s="193" t="s">
        <v>26</v>
      </c>
      <c r="B135" s="22">
        <f>SUM(C135:F135)</f>
        <v>0.001202</v>
      </c>
      <c r="C135" s="23"/>
      <c r="D135" s="23"/>
      <c r="E135" s="23"/>
      <c r="F135" s="24">
        <v>0.001202</v>
      </c>
    </row>
    <row r="136" spans="1:6" ht="12.75">
      <c r="A136" s="193" t="s">
        <v>27</v>
      </c>
      <c r="B136" s="22">
        <f>SUM(C136:F136)</f>
        <v>0</v>
      </c>
      <c r="C136" s="23"/>
      <c r="D136" s="23"/>
      <c r="E136" s="23"/>
      <c r="F136" s="24"/>
    </row>
    <row r="137" spans="1:6" ht="12.75">
      <c r="A137" s="193" t="s">
        <v>28</v>
      </c>
      <c r="B137" s="22">
        <f>SUM(C137:F137)</f>
        <v>0.000722</v>
      </c>
      <c r="C137" s="23"/>
      <c r="D137" s="23"/>
      <c r="E137" s="23">
        <v>0.0006889999999999999</v>
      </c>
      <c r="F137" s="24">
        <v>3.3E-05</v>
      </c>
    </row>
    <row r="138" spans="1:6" ht="13.5">
      <c r="A138" s="194" t="s">
        <v>0</v>
      </c>
      <c r="B138" s="25">
        <f>SUM(C138:F138)</f>
        <v>0.680284</v>
      </c>
      <c r="C138" s="26"/>
      <c r="D138" s="27"/>
      <c r="E138" s="44">
        <v>0.477911</v>
      </c>
      <c r="F138" s="28">
        <v>0.202373</v>
      </c>
    </row>
    <row r="139" spans="1:6" ht="13.5">
      <c r="A139" s="194" t="s">
        <v>13</v>
      </c>
      <c r="B139" s="25">
        <f>SUM(C139:F139)</f>
        <v>0.312675</v>
      </c>
      <c r="C139" s="26">
        <f>C140</f>
        <v>0</v>
      </c>
      <c r="D139" s="27">
        <f>D140</f>
        <v>0</v>
      </c>
      <c r="E139" s="27">
        <f>E140</f>
        <v>0.298817</v>
      </c>
      <c r="F139" s="37">
        <f>F140</f>
        <v>0.013858</v>
      </c>
    </row>
    <row r="140" spans="1:6" ht="12.75">
      <c r="A140" s="193" t="s">
        <v>14</v>
      </c>
      <c r="B140" s="22">
        <f>SUM(C140:F140)</f>
        <v>0.312675</v>
      </c>
      <c r="C140" s="23"/>
      <c r="D140" s="30"/>
      <c r="E140" s="30">
        <v>0.298817</v>
      </c>
      <c r="F140" s="38">
        <v>0.013858</v>
      </c>
    </row>
    <row r="141" spans="1:6" ht="13.5" thickBot="1">
      <c r="A141" s="199" t="s">
        <v>15</v>
      </c>
      <c r="B141" s="40">
        <f>SUM(C141:F141)</f>
        <v>0.445</v>
      </c>
      <c r="C141" s="41"/>
      <c r="D141" s="42"/>
      <c r="E141" s="42">
        <v>0.421</v>
      </c>
      <c r="F141" s="43">
        <v>0.024</v>
      </c>
    </row>
    <row r="142" spans="1:6" ht="13.5" thickBot="1">
      <c r="A142" s="191" t="s">
        <v>24</v>
      </c>
      <c r="B142" s="82">
        <f>SUM(C142:F142)</f>
        <v>2.2390399999999997</v>
      </c>
      <c r="C142" s="83">
        <f>C143+C151+C152</f>
        <v>0</v>
      </c>
      <c r="D142" s="83">
        <f>D143+D151+D152</f>
        <v>0</v>
      </c>
      <c r="E142" s="83">
        <f>E143+E151+E152</f>
        <v>1.192821</v>
      </c>
      <c r="F142" s="84">
        <f>F143+F151+F152</f>
        <v>1.0462189999999998</v>
      </c>
    </row>
    <row r="143" spans="1:6" ht="13.5">
      <c r="A143" s="18" t="s">
        <v>11</v>
      </c>
      <c r="B143" s="19">
        <f>SUM(C143:F143)</f>
        <v>1.487264</v>
      </c>
      <c r="C143" s="20">
        <f>C144+C145+C146+C147+C148+C149+C150</f>
        <v>0</v>
      </c>
      <c r="D143" s="20">
        <f>D144+D145+D146+D147+D148+D149+D150</f>
        <v>0</v>
      </c>
      <c r="E143" s="20">
        <f>E144+E145+E146+E147+E148+E149+E150</f>
        <v>0.593</v>
      </c>
      <c r="F143" s="75">
        <f>F144+F145+F146+F147+F148+F149+F150</f>
        <v>0.894264</v>
      </c>
    </row>
    <row r="144" spans="1:6" ht="12.75">
      <c r="A144" s="193" t="s">
        <v>4</v>
      </c>
      <c r="B144" s="22">
        <f>SUM(C144:F144)</f>
        <v>1.039841</v>
      </c>
      <c r="C144" s="23"/>
      <c r="D144" s="30"/>
      <c r="E144" s="30">
        <v>0.369707</v>
      </c>
      <c r="F144" s="38">
        <v>0.670134</v>
      </c>
    </row>
    <row r="145" spans="1:6" ht="12.75">
      <c r="A145" s="193" t="s">
        <v>19</v>
      </c>
      <c r="B145" s="22">
        <f>SUM(C145:F145)</f>
        <v>0.39609300000000003</v>
      </c>
      <c r="C145" s="23"/>
      <c r="D145" s="30"/>
      <c r="E145" s="30">
        <v>0.206961</v>
      </c>
      <c r="F145" s="38">
        <v>0.189132</v>
      </c>
    </row>
    <row r="146" spans="1:6" ht="12.75">
      <c r="A146" s="193" t="s">
        <v>5</v>
      </c>
      <c r="B146" s="22">
        <f>SUM(C146:F146)</f>
        <v>0.043065</v>
      </c>
      <c r="C146" s="23"/>
      <c r="D146" s="30"/>
      <c r="E146" s="30">
        <v>0.008152</v>
      </c>
      <c r="F146" s="38">
        <v>0.034913</v>
      </c>
    </row>
    <row r="147" spans="1:6" ht="12.75">
      <c r="A147" s="193" t="s">
        <v>25</v>
      </c>
      <c r="B147" s="22">
        <f>SUM(C147:F147)</f>
        <v>0</v>
      </c>
      <c r="C147" s="23"/>
      <c r="D147" s="23"/>
      <c r="E147" s="23"/>
      <c r="F147" s="24"/>
    </row>
    <row r="148" spans="1:6" ht="12.75">
      <c r="A148" s="193" t="s">
        <v>26</v>
      </c>
      <c r="B148" s="22">
        <f>SUM(C148:F148)</f>
        <v>0.007778</v>
      </c>
      <c r="C148" s="23"/>
      <c r="D148" s="23"/>
      <c r="E148" s="23">
        <v>0.007778</v>
      </c>
      <c r="F148" s="24"/>
    </row>
    <row r="149" spans="1:6" ht="12.75">
      <c r="A149" s="193" t="s">
        <v>27</v>
      </c>
      <c r="B149" s="22">
        <f>SUM(C149:F149)</f>
        <v>0</v>
      </c>
      <c r="C149" s="23"/>
      <c r="D149" s="23"/>
      <c r="E149" s="23"/>
      <c r="F149" s="24"/>
    </row>
    <row r="150" spans="1:6" ht="12.75">
      <c r="A150" s="193" t="s">
        <v>28</v>
      </c>
      <c r="B150" s="22">
        <f>SUM(C150:F150)</f>
        <v>0.000487</v>
      </c>
      <c r="C150" s="23"/>
      <c r="D150" s="23"/>
      <c r="E150" s="23">
        <v>0.000402</v>
      </c>
      <c r="F150" s="24">
        <v>8.5E-05</v>
      </c>
    </row>
    <row r="151" spans="1:6" ht="13.5">
      <c r="A151" s="194" t="s">
        <v>0</v>
      </c>
      <c r="B151" s="25">
        <f>SUM(C151:F151)</f>
        <v>0.7181660000000001</v>
      </c>
      <c r="C151" s="26"/>
      <c r="D151" s="27"/>
      <c r="E151" s="44">
        <v>0.59672</v>
      </c>
      <c r="F151" s="28">
        <v>0.121446</v>
      </c>
    </row>
    <row r="152" spans="1:6" ht="13.5">
      <c r="A152" s="194" t="s">
        <v>13</v>
      </c>
      <c r="B152" s="25">
        <f>SUM(C152:F152)</f>
        <v>0.03361</v>
      </c>
      <c r="C152" s="26">
        <f>C153</f>
        <v>0</v>
      </c>
      <c r="D152" s="27">
        <f>D153</f>
        <v>0</v>
      </c>
      <c r="E152" s="27">
        <f>E153</f>
        <v>0.003101</v>
      </c>
      <c r="F152" s="37">
        <f>F153</f>
        <v>0.030509</v>
      </c>
    </row>
    <row r="153" spans="1:6" ht="12.75">
      <c r="A153" s="193" t="s">
        <v>14</v>
      </c>
      <c r="B153" s="22">
        <f>SUM(C153:F153)</f>
        <v>0.03361</v>
      </c>
      <c r="C153" s="23"/>
      <c r="D153" s="30"/>
      <c r="E153" s="30">
        <v>0.003101</v>
      </c>
      <c r="F153" s="38">
        <v>0.030509</v>
      </c>
    </row>
    <row r="154" spans="1:6" ht="13.5" thickBot="1">
      <c r="A154" s="199" t="s">
        <v>15</v>
      </c>
      <c r="B154" s="40">
        <f>SUM(C154:F154)</f>
        <v>0.057999999999999996</v>
      </c>
      <c r="C154" s="41"/>
      <c r="D154" s="42"/>
      <c r="E154" s="42">
        <v>0.005</v>
      </c>
      <c r="F154" s="43">
        <v>0.053</v>
      </c>
    </row>
    <row r="155" spans="1:6" ht="13.5" thickBot="1">
      <c r="A155" s="191" t="s">
        <v>39</v>
      </c>
      <c r="B155" s="82">
        <f>SUM(C155:F155)</f>
        <v>5.627883</v>
      </c>
      <c r="C155" s="83">
        <f>C156+C164+C165</f>
        <v>0</v>
      </c>
      <c r="D155" s="83">
        <f>D156+D164+D165</f>
        <v>0</v>
      </c>
      <c r="E155" s="83">
        <f>E156+E164+E165</f>
        <v>0.968729</v>
      </c>
      <c r="F155" s="84">
        <f>F156+F164+F165</f>
        <v>4.659154</v>
      </c>
    </row>
    <row r="156" spans="1:6" ht="13.5">
      <c r="A156" s="18" t="s">
        <v>11</v>
      </c>
      <c r="B156" s="19">
        <f>SUM(C156:F156)</f>
        <v>3.804378</v>
      </c>
      <c r="C156" s="20">
        <f>C157+C158+C159+C160+C161+C162+C163</f>
        <v>0</v>
      </c>
      <c r="D156" s="20">
        <f>D157+D158+D159+D160+D161+D162+D163</f>
        <v>0</v>
      </c>
      <c r="E156" s="20">
        <f>E157+E158+E159+E160+E161+E162+E163</f>
        <v>0.034473000000000004</v>
      </c>
      <c r="F156" s="75">
        <f>F157+F158+F159+F160+F161+F162+F163</f>
        <v>3.7699049999999996</v>
      </c>
    </row>
    <row r="157" spans="1:6" ht="12.75">
      <c r="A157" s="193" t="s">
        <v>4</v>
      </c>
      <c r="B157" s="22">
        <f>SUM(C157:F157)</f>
        <v>0.358688</v>
      </c>
      <c r="C157" s="23"/>
      <c r="D157" s="30"/>
      <c r="E157" s="30">
        <v>0.00516</v>
      </c>
      <c r="F157" s="38">
        <v>0.353528</v>
      </c>
    </row>
    <row r="158" spans="1:6" ht="12.75">
      <c r="A158" s="193" t="s">
        <v>19</v>
      </c>
      <c r="B158" s="22">
        <f>SUM(C158:F158)</f>
        <v>0</v>
      </c>
      <c r="C158" s="23"/>
      <c r="D158" s="30"/>
      <c r="E158" s="30"/>
      <c r="F158" s="38"/>
    </row>
    <row r="159" spans="1:6" ht="12.75">
      <c r="A159" s="193" t="s">
        <v>5</v>
      </c>
      <c r="B159" s="22">
        <f>SUM(C159:F159)</f>
        <v>3.438965</v>
      </c>
      <c r="C159" s="23"/>
      <c r="D159" s="30"/>
      <c r="E159" s="30">
        <v>0.025341</v>
      </c>
      <c r="F159" s="38">
        <v>3.413624</v>
      </c>
    </row>
    <row r="160" spans="1:6" ht="12.75">
      <c r="A160" s="193" t="s">
        <v>25</v>
      </c>
      <c r="B160" s="22">
        <f>SUM(C160:F160)</f>
        <v>0</v>
      </c>
      <c r="C160" s="23"/>
      <c r="D160" s="23"/>
      <c r="E160" s="23"/>
      <c r="F160" s="24"/>
    </row>
    <row r="161" spans="1:6" ht="12.75">
      <c r="A161" s="193" t="s">
        <v>26</v>
      </c>
      <c r="B161" s="22">
        <f>SUM(C161:F161)</f>
        <v>0.006725</v>
      </c>
      <c r="C161" s="23"/>
      <c r="D161" s="23"/>
      <c r="E161" s="23">
        <v>0.003972</v>
      </c>
      <c r="F161" s="24">
        <v>0.002753</v>
      </c>
    </row>
    <row r="162" spans="1:6" ht="12.75">
      <c r="A162" s="193" t="s">
        <v>27</v>
      </c>
      <c r="B162" s="22">
        <f>SUM(C162:F162)</f>
        <v>0</v>
      </c>
      <c r="C162" s="23"/>
      <c r="D162" s="23"/>
      <c r="E162" s="23"/>
      <c r="F162" s="24"/>
    </row>
    <row r="163" spans="1:6" ht="12.75">
      <c r="A163" s="193" t="s">
        <v>28</v>
      </c>
      <c r="B163" s="22">
        <f>SUM(C163:F163)</f>
        <v>0</v>
      </c>
      <c r="C163" s="23"/>
      <c r="D163" s="23"/>
      <c r="E163" s="23"/>
      <c r="F163" s="24"/>
    </row>
    <row r="164" spans="1:6" ht="13.5">
      <c r="A164" s="194" t="s">
        <v>0</v>
      </c>
      <c r="B164" s="25">
        <f>SUM(C164:F164)</f>
        <v>1.63733</v>
      </c>
      <c r="C164" s="26"/>
      <c r="D164" s="27"/>
      <c r="E164" s="44">
        <v>0.8338</v>
      </c>
      <c r="F164" s="28">
        <v>0.80353</v>
      </c>
    </row>
    <row r="165" spans="1:6" ht="13.5">
      <c r="A165" s="200" t="s">
        <v>13</v>
      </c>
      <c r="B165" s="139">
        <f>SUM(C165:F165)</f>
        <v>0.18617499999999998</v>
      </c>
      <c r="C165" s="26">
        <f>C166</f>
        <v>0</v>
      </c>
      <c r="D165" s="27">
        <f>D166</f>
        <v>0</v>
      </c>
      <c r="E165" s="27">
        <f>E166</f>
        <v>0.100456</v>
      </c>
      <c r="F165" s="37">
        <f>F166</f>
        <v>0.08571899999999999</v>
      </c>
    </row>
    <row r="166" spans="1:6" ht="12.75">
      <c r="A166" s="196" t="s">
        <v>14</v>
      </c>
      <c r="B166" s="114">
        <f>SUM(C166:F166)</f>
        <v>0.18617499999999998</v>
      </c>
      <c r="C166" s="115"/>
      <c r="D166" s="116"/>
      <c r="E166" s="116">
        <v>0.100456</v>
      </c>
      <c r="F166" s="136">
        <v>0.08571899999999999</v>
      </c>
    </row>
    <row r="167" spans="1:6" ht="13.5" thickBot="1">
      <c r="A167" s="197" t="s">
        <v>15</v>
      </c>
      <c r="B167" s="132">
        <f>SUM(C167:F167)</f>
        <v>0.32099999999999995</v>
      </c>
      <c r="C167" s="133"/>
      <c r="D167" s="134"/>
      <c r="E167" s="134">
        <v>0.172</v>
      </c>
      <c r="F167" s="135">
        <v>0.149</v>
      </c>
    </row>
    <row r="168" spans="1:6" ht="13.5" thickBot="1">
      <c r="A168" s="191" t="s">
        <v>33</v>
      </c>
      <c r="B168" s="82">
        <f>SUM(C168:F168)</f>
        <v>0.36552</v>
      </c>
      <c r="C168" s="83">
        <f>C169+C177+C178</f>
        <v>0</v>
      </c>
      <c r="D168" s="83">
        <f>D169+D177+D178</f>
        <v>0</v>
      </c>
      <c r="E168" s="83">
        <f>E169+E177+E178</f>
        <v>0.335305</v>
      </c>
      <c r="F168" s="84">
        <f>F169+F177+F178</f>
        <v>0.030215000000000002</v>
      </c>
    </row>
    <row r="169" spans="1:6" ht="13.5">
      <c r="A169" s="18" t="s">
        <v>11</v>
      </c>
      <c r="B169" s="19">
        <f aca="true" t="shared" si="9" ref="B169:B177">SUM(C169:F169)</f>
        <v>0.03039</v>
      </c>
      <c r="C169" s="20">
        <f>C170+C171+C172+C173+C174+C175+C176</f>
        <v>0</v>
      </c>
      <c r="D169" s="20">
        <f>D170+D171+D172+D173+D174+D175+D176</f>
        <v>0</v>
      </c>
      <c r="E169" s="20">
        <v>0.0002</v>
      </c>
      <c r="F169" s="75">
        <v>0.03019</v>
      </c>
    </row>
    <row r="170" spans="1:6" ht="12.75">
      <c r="A170" s="193" t="s">
        <v>4</v>
      </c>
      <c r="B170" s="22">
        <f t="shared" si="9"/>
        <v>0.02419</v>
      </c>
      <c r="C170" s="23"/>
      <c r="D170" s="30"/>
      <c r="E170" s="30"/>
      <c r="F170" s="38">
        <v>0.02419</v>
      </c>
    </row>
    <row r="171" spans="1:6" ht="12.75">
      <c r="A171" s="193" t="s">
        <v>19</v>
      </c>
      <c r="B171" s="22">
        <f t="shared" si="9"/>
        <v>0</v>
      </c>
      <c r="C171" s="23"/>
      <c r="D171" s="30"/>
      <c r="E171" s="30"/>
      <c r="F171" s="38"/>
    </row>
    <row r="172" spans="1:6" ht="12.75">
      <c r="A172" s="193" t="s">
        <v>5</v>
      </c>
      <c r="B172" s="22">
        <f t="shared" si="9"/>
        <v>0.0002</v>
      </c>
      <c r="C172" s="23"/>
      <c r="D172" s="30"/>
      <c r="E172" s="30">
        <v>0.0002</v>
      </c>
      <c r="F172" s="38"/>
    </row>
    <row r="173" spans="1:6" ht="12.75">
      <c r="A173" s="193" t="s">
        <v>25</v>
      </c>
      <c r="B173" s="22">
        <f t="shared" si="9"/>
        <v>0</v>
      </c>
      <c r="C173" s="23"/>
      <c r="D173" s="23"/>
      <c r="E173" s="23"/>
      <c r="F173" s="24"/>
    </row>
    <row r="174" spans="1:6" ht="12.75">
      <c r="A174" s="193" t="s">
        <v>26</v>
      </c>
      <c r="B174" s="22">
        <f t="shared" si="9"/>
        <v>0</v>
      </c>
      <c r="C174" s="23"/>
      <c r="D174" s="23"/>
      <c r="E174" s="23"/>
      <c r="F174" s="24"/>
    </row>
    <row r="175" spans="1:6" ht="12.75">
      <c r="A175" s="193" t="s">
        <v>27</v>
      </c>
      <c r="B175" s="22">
        <f t="shared" si="9"/>
        <v>0</v>
      </c>
      <c r="C175" s="23"/>
      <c r="D175" s="23"/>
      <c r="E175" s="23"/>
      <c r="F175" s="24"/>
    </row>
    <row r="176" spans="1:6" ht="12.75">
      <c r="A176" s="193" t="s">
        <v>28</v>
      </c>
      <c r="B176" s="22">
        <f t="shared" si="9"/>
        <v>0.006</v>
      </c>
      <c r="C176" s="23"/>
      <c r="D176" s="23"/>
      <c r="E176" s="23"/>
      <c r="F176" s="24">
        <v>0.006</v>
      </c>
    </row>
    <row r="177" spans="1:6" ht="13.5">
      <c r="A177" s="201" t="s">
        <v>0</v>
      </c>
      <c r="B177" s="57">
        <f t="shared" si="9"/>
        <v>0.24496</v>
      </c>
      <c r="C177" s="26"/>
      <c r="D177" s="27"/>
      <c r="E177" s="44">
        <v>0.244935</v>
      </c>
      <c r="F177" s="28">
        <v>2.5E-05</v>
      </c>
    </row>
    <row r="178" spans="1:6" ht="13.5">
      <c r="A178" s="202" t="s">
        <v>13</v>
      </c>
      <c r="B178" s="49">
        <f>SUM(C178:F178)</f>
        <v>0.09017</v>
      </c>
      <c r="C178" s="26">
        <f>C179</f>
        <v>0</v>
      </c>
      <c r="D178" s="27">
        <f>D179</f>
        <v>0</v>
      </c>
      <c r="E178" s="27">
        <f>E179</f>
        <v>0.09017</v>
      </c>
      <c r="F178" s="37">
        <f>F179</f>
        <v>0</v>
      </c>
    </row>
    <row r="179" spans="1:6" ht="12.75">
      <c r="A179" s="193" t="s">
        <v>14</v>
      </c>
      <c r="B179" s="22">
        <f>SUM(C179:F179)</f>
        <v>0.09017</v>
      </c>
      <c r="C179" s="23"/>
      <c r="D179" s="30"/>
      <c r="E179" s="30">
        <v>0.09017</v>
      </c>
      <c r="F179" s="38"/>
    </row>
    <row r="180" spans="1:6" ht="13.5" thickBot="1">
      <c r="A180" s="199" t="s">
        <v>15</v>
      </c>
      <c r="B180" s="40">
        <f>SUM(C180:F180)</f>
        <v>0.269</v>
      </c>
      <c r="C180" s="41"/>
      <c r="D180" s="42"/>
      <c r="E180" s="42">
        <v>0.269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zoomScale="86" zoomScaleNormal="86" zoomScalePageLayoutView="0" workbookViewId="0" topLeftCell="A1">
      <selection activeCell="H9" sqref="H9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53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54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110.27831499999998</v>
      </c>
      <c r="C8" s="15">
        <v>45.05635499999999</v>
      </c>
      <c r="D8" s="16">
        <v>0.48504200000000003</v>
      </c>
      <c r="E8" s="16">
        <v>23.723849</v>
      </c>
      <c r="F8" s="67">
        <v>41.01306899999999</v>
      </c>
    </row>
    <row r="9" spans="1:8" s="2" customFormat="1" ht="20.25" customHeight="1" thickBot="1">
      <c r="A9" s="104" t="s">
        <v>40</v>
      </c>
      <c r="B9" s="105">
        <v>58.764461999999995</v>
      </c>
      <c r="C9" s="106">
        <v>16.350527999999997</v>
      </c>
      <c r="D9" s="106">
        <v>0.462042</v>
      </c>
      <c r="E9" s="106">
        <v>14.437259</v>
      </c>
      <c r="F9" s="107">
        <v>27.514632999999996</v>
      </c>
      <c r="G9" s="98"/>
      <c r="H9" s="98"/>
    </row>
    <row r="10" spans="1:6" s="70" customFormat="1" ht="15.75" customHeight="1" hidden="1" thickBot="1">
      <c r="A10" s="18" t="s">
        <v>11</v>
      </c>
      <c r="B10" s="19">
        <v>21.623492999999996</v>
      </c>
      <c r="C10" s="20">
        <v>0.026893</v>
      </c>
      <c r="D10" s="20">
        <v>0.00095</v>
      </c>
      <c r="E10" s="20">
        <v>0.646154</v>
      </c>
      <c r="F10" s="75">
        <v>20.949495999999996</v>
      </c>
    </row>
    <row r="11" spans="1:6" s="6" customFormat="1" ht="15.75" customHeight="1" hidden="1" thickBot="1">
      <c r="A11" s="21" t="s">
        <v>4</v>
      </c>
      <c r="B11" s="22">
        <v>5.193791</v>
      </c>
      <c r="C11" s="23">
        <v>0.00425</v>
      </c>
      <c r="D11" s="23"/>
      <c r="E11" s="23">
        <v>0.205178</v>
      </c>
      <c r="F11" s="24">
        <v>4.984363</v>
      </c>
    </row>
    <row r="12" spans="1:6" s="2" customFormat="1" ht="15.75" customHeight="1" hidden="1" thickBot="1">
      <c r="A12" s="21" t="s">
        <v>12</v>
      </c>
      <c r="B12" s="22">
        <v>0.07881200000000001</v>
      </c>
      <c r="C12" s="23"/>
      <c r="D12" s="23"/>
      <c r="E12" s="23">
        <v>0.01784</v>
      </c>
      <c r="F12" s="24">
        <v>0.060972000000000005</v>
      </c>
    </row>
    <row r="13" spans="1:6" s="2" customFormat="1" ht="15.75" customHeight="1" hidden="1" thickBot="1">
      <c r="A13" s="21" t="s">
        <v>5</v>
      </c>
      <c r="B13" s="22">
        <v>16.191412</v>
      </c>
      <c r="C13" s="23">
        <v>0.019398</v>
      </c>
      <c r="D13" s="23">
        <v>0.00095</v>
      </c>
      <c r="E13" s="23">
        <v>0.311167</v>
      </c>
      <c r="F13" s="24">
        <v>15.859897</v>
      </c>
    </row>
    <row r="14" spans="1:6" s="2" customFormat="1" ht="15.75" customHeight="1" hidden="1" thickBot="1">
      <c r="A14" s="21" t="s">
        <v>25</v>
      </c>
      <c r="B14" s="22">
        <v>0.002103</v>
      </c>
      <c r="C14" s="23"/>
      <c r="D14" s="23"/>
      <c r="E14" s="23">
        <v>0.002103</v>
      </c>
      <c r="F14" s="24"/>
    </row>
    <row r="15" spans="1:6" s="2" customFormat="1" ht="15.75" customHeight="1" hidden="1" thickBot="1">
      <c r="A15" s="21" t="s">
        <v>26</v>
      </c>
      <c r="B15" s="22">
        <v>0.139577</v>
      </c>
      <c r="C15" s="23"/>
      <c r="D15" s="23"/>
      <c r="E15" s="23">
        <v>0.103935</v>
      </c>
      <c r="F15" s="24">
        <v>0.035642</v>
      </c>
    </row>
    <row r="16" spans="1:6" s="2" customFormat="1" ht="15.75" customHeight="1" hidden="1" thickBot="1">
      <c r="A16" s="21" t="s">
        <v>27</v>
      </c>
      <c r="B16" s="22">
        <v>0.007752</v>
      </c>
      <c r="C16" s="23"/>
      <c r="D16" s="23"/>
      <c r="E16" s="23"/>
      <c r="F16" s="24">
        <v>0.007752</v>
      </c>
    </row>
    <row r="17" spans="1:6" s="2" customFormat="1" ht="15.75" customHeight="1" hidden="1" thickBot="1">
      <c r="A17" s="21" t="s">
        <v>28</v>
      </c>
      <c r="B17" s="22">
        <v>0.010046</v>
      </c>
      <c r="C17" s="23">
        <v>0.003245</v>
      </c>
      <c r="D17" s="23"/>
      <c r="E17" s="23">
        <v>0.005931</v>
      </c>
      <c r="F17" s="24">
        <v>0.00087</v>
      </c>
    </row>
    <row r="18" spans="1:7" s="2" customFormat="1" ht="15.75" customHeight="1" hidden="1" thickBot="1">
      <c r="A18" s="18" t="s">
        <v>0</v>
      </c>
      <c r="B18" s="25">
        <f aca="true" t="shared" si="0" ref="B18:B24">SUM(C18:F18)</f>
        <v>24.082437976691402</v>
      </c>
      <c r="C18" s="26">
        <f>9.491704-0.233086-0.883502+6.05063-6.1422030233086+0.233086-0.54876+0.12636</f>
        <v>8.0942289766914</v>
      </c>
      <c r="D18" s="27">
        <f>617128/1000000+87523/1000000-0.110033-0.000266</f>
        <v>0.594352</v>
      </c>
      <c r="E18" s="44">
        <f>8145567/1000000+1079214/1000000-0.899332+0.766041-1.252792+0.909159-0.909159+0.909158-0.007162-0.83507+0.634011</f>
        <v>8.539635000000002</v>
      </c>
      <c r="F18" s="28">
        <f>5780444/1000000+430349/1000000-0.158635+1.159145+0.173341-0.953224+0.175543-0.002202+0.034212-0.010743+0.106584+0.034212-0.021854+0.072838+0.034212</f>
        <v>6.854222</v>
      </c>
      <c r="G18" s="98"/>
    </row>
    <row r="19" spans="1:6" s="6" customFormat="1" ht="15.75" customHeight="1" hidden="1" thickBot="1">
      <c r="A19" s="18" t="s">
        <v>13</v>
      </c>
      <c r="B19" s="111">
        <f t="shared" si="0"/>
        <v>9.745711</v>
      </c>
      <c r="C19" s="112">
        <f>C20</f>
        <v>4.801997000000001</v>
      </c>
      <c r="D19" s="112">
        <f>D20</f>
        <v>0.00109</v>
      </c>
      <c r="E19" s="112">
        <f>E20</f>
        <v>4.426443</v>
      </c>
      <c r="F19" s="222">
        <f>F20</f>
        <v>0.5161809999999999</v>
      </c>
    </row>
    <row r="20" spans="1:6" s="6" customFormat="1" ht="15.75" customHeight="1" hidden="1" thickBot="1">
      <c r="A20" s="21" t="s">
        <v>14</v>
      </c>
      <c r="B20" s="114">
        <f t="shared" si="0"/>
        <v>9.745711</v>
      </c>
      <c r="C20" s="115">
        <f>5.269205-4.902976-1.193417+8.185879-1.964544-1.318359+0.0003+0.103862+0.008+0.614047</f>
        <v>4.801997000000001</v>
      </c>
      <c r="D20" s="116">
        <f>1090/1000000</f>
        <v>0.00109</v>
      </c>
      <c r="E20" s="116">
        <f>5751144/1000000-1.978244-0.001985-0.77148+2.028377-0.030561-0.01137-0.006216-0.103862-0.002775-0.446585</f>
        <v>4.426443</v>
      </c>
      <c r="F20" s="223">
        <f>611224/1000000-0.298933-0.051059+0.352053-0.045841-0.001263-0.05</f>
        <v>0.5161809999999999</v>
      </c>
    </row>
    <row r="21" spans="1:6" s="2" customFormat="1" ht="15.75" customHeight="1" hidden="1" thickBot="1">
      <c r="A21" s="32" t="s">
        <v>15</v>
      </c>
      <c r="B21" s="224">
        <f t="shared" si="0"/>
        <v>17.912000000000003</v>
      </c>
      <c r="C21" s="225">
        <f>7.517-7.426+2-1.883+10.632-2.941-0.265+0.505</f>
        <v>8.139000000000001</v>
      </c>
      <c r="D21" s="226">
        <f>0.002</f>
        <v>0.002</v>
      </c>
      <c r="E21" s="226">
        <f>10.264-3.637-1.465+3.71-0.045-0.019-0.009-0.2</f>
        <v>8.599</v>
      </c>
      <c r="F21" s="227">
        <f>1.132-0.553+0.031+0.632-0.068-0.002</f>
        <v>1.172</v>
      </c>
    </row>
    <row r="22" spans="1:6" s="3" customFormat="1" ht="15.75" customHeight="1" hidden="1" thickBot="1">
      <c r="A22" s="18" t="s">
        <v>16</v>
      </c>
      <c r="B22" s="25">
        <f t="shared" si="0"/>
        <v>0.742999</v>
      </c>
      <c r="C22" s="26">
        <f>C23</f>
        <v>0.742999</v>
      </c>
      <c r="D22" s="27">
        <f>D23</f>
        <v>0</v>
      </c>
      <c r="E22" s="27">
        <f>E23</f>
        <v>0</v>
      </c>
      <c r="F22" s="37">
        <f>F23</f>
        <v>0</v>
      </c>
    </row>
    <row r="23" spans="1:6" s="6" customFormat="1" ht="15.75" customHeight="1" hidden="1" thickBot="1">
      <c r="A23" s="21" t="s">
        <v>14</v>
      </c>
      <c r="B23" s="22">
        <f t="shared" si="0"/>
        <v>0.742999</v>
      </c>
      <c r="C23" s="23">
        <v>0.742999</v>
      </c>
      <c r="D23" s="30"/>
      <c r="E23" s="30"/>
      <c r="F23" s="38"/>
    </row>
    <row r="24" spans="1:6" s="2" customFormat="1" ht="15.75" customHeight="1" hidden="1" thickBot="1">
      <c r="A24" s="39" t="s">
        <v>17</v>
      </c>
      <c r="B24" s="40">
        <f t="shared" si="0"/>
        <v>1.883</v>
      </c>
      <c r="C24" s="41">
        <v>1.883</v>
      </c>
      <c r="D24" s="42"/>
      <c r="E24" s="42"/>
      <c r="F24" s="43"/>
    </row>
    <row r="25" spans="1:6" s="3" customFormat="1" ht="15.75" customHeight="1" hidden="1" thickBot="1">
      <c r="A25" s="18" t="s">
        <v>35</v>
      </c>
      <c r="B25" s="49">
        <f>SUM(C25:F25)</f>
        <v>16.616483</v>
      </c>
      <c r="C25" s="50">
        <f>C26</f>
        <v>16.616483</v>
      </c>
      <c r="D25" s="44">
        <f>D26</f>
        <v>0</v>
      </c>
      <c r="E25" s="44">
        <f>E26</f>
        <v>0</v>
      </c>
      <c r="F25" s="28">
        <f>F26</f>
        <v>0</v>
      </c>
    </row>
    <row r="26" spans="1:6" s="6" customFormat="1" ht="15.75" customHeight="1" hidden="1" thickBot="1">
      <c r="A26" s="21" t="s">
        <v>14</v>
      </c>
      <c r="B26" s="52">
        <f>SUM(C26:F26)</f>
        <v>16.616483</v>
      </c>
      <c r="C26" s="53">
        <f>C55</f>
        <v>16.616483</v>
      </c>
      <c r="D26" s="54"/>
      <c r="E26" s="54"/>
      <c r="F26" s="31"/>
    </row>
    <row r="27" spans="1:6" s="2" customFormat="1" ht="15.75" customHeight="1" hidden="1" thickBot="1">
      <c r="A27" s="45" t="s">
        <v>15</v>
      </c>
      <c r="B27" s="68">
        <f>SUM(C27:F27)</f>
        <v>34.346</v>
      </c>
      <c r="C27" s="77">
        <f>C56</f>
        <v>34.346</v>
      </c>
      <c r="D27" s="78"/>
      <c r="E27" s="78"/>
      <c r="F27" s="79"/>
    </row>
    <row r="28" spans="1:6" s="3" customFormat="1" ht="15.75" customHeight="1" hidden="1" thickBot="1">
      <c r="A28" s="104" t="s">
        <v>40</v>
      </c>
      <c r="B28" s="105">
        <f>SUM(C28:F28)</f>
        <v>58.764461999999995</v>
      </c>
      <c r="C28" s="106">
        <f>C29+C37+C41+C38</f>
        <v>16.350527999999997</v>
      </c>
      <c r="D28" s="106">
        <f>D29+D37+D41+D38</f>
        <v>0.462042</v>
      </c>
      <c r="E28" s="106">
        <f>E29+E37+E41+E38</f>
        <v>14.437259</v>
      </c>
      <c r="F28" s="107">
        <f>F29+F37+F41+F38</f>
        <v>27.514632999999996</v>
      </c>
    </row>
    <row r="29" spans="1:6" s="81" customFormat="1" ht="15.75" customHeight="1">
      <c r="A29" s="186" t="s">
        <v>11</v>
      </c>
      <c r="B29" s="19">
        <v>21.623492999999996</v>
      </c>
      <c r="C29" s="20">
        <v>0.026893</v>
      </c>
      <c r="D29" s="20">
        <v>0.00095</v>
      </c>
      <c r="E29" s="20">
        <v>0.646154</v>
      </c>
      <c r="F29" s="75">
        <v>20.949495999999996</v>
      </c>
    </row>
    <row r="30" spans="1:6" s="6" customFormat="1" ht="15.75" customHeight="1">
      <c r="A30" s="187" t="s">
        <v>4</v>
      </c>
      <c r="B30" s="22">
        <v>5.193791</v>
      </c>
      <c r="C30" s="23">
        <v>0.00425</v>
      </c>
      <c r="D30" s="23"/>
      <c r="E30" s="23">
        <v>0.205178</v>
      </c>
      <c r="F30" s="24">
        <v>4.984363</v>
      </c>
    </row>
    <row r="31" spans="1:6" s="2" customFormat="1" ht="15.75" customHeight="1">
      <c r="A31" s="187" t="s">
        <v>12</v>
      </c>
      <c r="B31" s="22">
        <v>0.07881200000000001</v>
      </c>
      <c r="C31" s="23"/>
      <c r="D31" s="23"/>
      <c r="E31" s="23">
        <v>0.01784</v>
      </c>
      <c r="F31" s="24">
        <v>0.060972000000000005</v>
      </c>
    </row>
    <row r="32" spans="1:6" s="2" customFormat="1" ht="15.75" customHeight="1">
      <c r="A32" s="187" t="s">
        <v>5</v>
      </c>
      <c r="B32" s="22">
        <v>16.191412</v>
      </c>
      <c r="C32" s="23">
        <v>0.019398</v>
      </c>
      <c r="D32" s="23">
        <v>0.00095</v>
      </c>
      <c r="E32" s="23">
        <v>0.311167</v>
      </c>
      <c r="F32" s="24">
        <v>15.859897</v>
      </c>
    </row>
    <row r="33" spans="1:6" s="2" customFormat="1" ht="15.75" customHeight="1">
      <c r="A33" s="187" t="s">
        <v>25</v>
      </c>
      <c r="B33" s="22">
        <v>0.002103</v>
      </c>
      <c r="C33" s="23"/>
      <c r="D33" s="23"/>
      <c r="E33" s="23">
        <v>0.002103</v>
      </c>
      <c r="F33" s="24"/>
    </row>
    <row r="34" spans="1:6" s="2" customFormat="1" ht="15.75" customHeight="1">
      <c r="A34" s="187" t="s">
        <v>26</v>
      </c>
      <c r="B34" s="22">
        <v>0.139577</v>
      </c>
      <c r="C34" s="23"/>
      <c r="D34" s="23"/>
      <c r="E34" s="23">
        <v>0.103935</v>
      </c>
      <c r="F34" s="24">
        <v>0.035642</v>
      </c>
    </row>
    <row r="35" spans="1:6" s="2" customFormat="1" ht="15.75" customHeight="1">
      <c r="A35" s="187" t="s">
        <v>27</v>
      </c>
      <c r="B35" s="22">
        <v>0.007752</v>
      </c>
      <c r="C35" s="23"/>
      <c r="D35" s="23"/>
      <c r="E35" s="23"/>
      <c r="F35" s="24">
        <v>0.007752</v>
      </c>
    </row>
    <row r="36" spans="1:6" s="2" customFormat="1" ht="15.75" customHeight="1">
      <c r="A36" s="187" t="s">
        <v>28</v>
      </c>
      <c r="B36" s="22">
        <v>0.010046</v>
      </c>
      <c r="C36" s="23">
        <v>0.003245</v>
      </c>
      <c r="D36" s="23"/>
      <c r="E36" s="23">
        <v>0.005931</v>
      </c>
      <c r="F36" s="24">
        <v>0.00087</v>
      </c>
    </row>
    <row r="37" spans="1:6" s="2" customFormat="1" ht="15.75" customHeight="1">
      <c r="A37" s="186" t="s">
        <v>0</v>
      </c>
      <c r="B37" s="25">
        <v>23.288149999999998</v>
      </c>
      <c r="C37" s="26">
        <v>8.741833</v>
      </c>
      <c r="D37" s="27">
        <v>0.460065</v>
      </c>
      <c r="E37" s="44">
        <v>8.202088</v>
      </c>
      <c r="F37" s="28">
        <v>5.884163999999999</v>
      </c>
    </row>
    <row r="38" spans="1:6" s="101" customFormat="1" ht="15.75" customHeight="1">
      <c r="A38" s="186" t="s">
        <v>13</v>
      </c>
      <c r="B38" s="25">
        <v>12.885587</v>
      </c>
      <c r="C38" s="26">
        <v>6.6145700000000005</v>
      </c>
      <c r="D38" s="26">
        <v>0.001027</v>
      </c>
      <c r="E38" s="26">
        <v>5.589017</v>
      </c>
      <c r="F38" s="29">
        <v>0.680973</v>
      </c>
    </row>
    <row r="39" spans="1:6" s="101" customFormat="1" ht="16.5" customHeight="1">
      <c r="A39" s="187" t="s">
        <v>14</v>
      </c>
      <c r="B39" s="22">
        <v>12.885587</v>
      </c>
      <c r="C39" s="23">
        <v>6.6145700000000005</v>
      </c>
      <c r="D39" s="30">
        <v>0.001027</v>
      </c>
      <c r="E39" s="30">
        <v>5.589017</v>
      </c>
      <c r="F39" s="31">
        <v>0.680973</v>
      </c>
    </row>
    <row r="40" spans="1:6" s="81" customFormat="1" ht="15.75" customHeight="1">
      <c r="A40" s="203" t="s">
        <v>15</v>
      </c>
      <c r="B40" s="33">
        <v>17.539</v>
      </c>
      <c r="C40" s="34">
        <v>7.045</v>
      </c>
      <c r="D40" s="35">
        <v>0.002</v>
      </c>
      <c r="E40" s="35">
        <v>9.267</v>
      </c>
      <c r="F40" s="36">
        <v>1.225</v>
      </c>
    </row>
    <row r="41" spans="1:6" s="102" customFormat="1" ht="15.75" customHeight="1">
      <c r="A41" s="186" t="s">
        <v>16</v>
      </c>
      <c r="B41" s="25">
        <v>0.967232</v>
      </c>
      <c r="C41" s="26">
        <v>0.967232</v>
      </c>
      <c r="D41" s="27">
        <v>0</v>
      </c>
      <c r="E41" s="27">
        <v>0</v>
      </c>
      <c r="F41" s="37">
        <v>0</v>
      </c>
    </row>
    <row r="42" spans="1:6" s="101" customFormat="1" ht="15.75" customHeight="1">
      <c r="A42" s="187" t="s">
        <v>14</v>
      </c>
      <c r="B42" s="22">
        <v>0.967232</v>
      </c>
      <c r="C42" s="23">
        <v>0.967232</v>
      </c>
      <c r="D42" s="30"/>
      <c r="E42" s="30"/>
      <c r="F42" s="38"/>
    </row>
    <row r="43" spans="1:6" s="2" customFormat="1" ht="15.75" customHeight="1" thickBot="1">
      <c r="A43" s="190" t="s">
        <v>17</v>
      </c>
      <c r="B43" s="40">
        <v>2.262</v>
      </c>
      <c r="C43" s="41">
        <v>2.262</v>
      </c>
      <c r="D43" s="42"/>
      <c r="E43" s="42"/>
      <c r="F43" s="43"/>
    </row>
    <row r="44" spans="1:6" s="3" customFormat="1" ht="15.75" customHeight="1" thickBot="1">
      <c r="A44" s="85" t="s">
        <v>18</v>
      </c>
      <c r="B44" s="82">
        <v>16.616483</v>
      </c>
      <c r="C44" s="83">
        <v>16.616483</v>
      </c>
      <c r="D44" s="83">
        <v>0</v>
      </c>
      <c r="E44" s="83">
        <v>0</v>
      </c>
      <c r="F44" s="84">
        <v>0</v>
      </c>
    </row>
    <row r="45" spans="1:6" s="70" customFormat="1" ht="15.75" customHeight="1">
      <c r="A45" s="18" t="s">
        <v>11</v>
      </c>
      <c r="B45" s="19">
        <v>0</v>
      </c>
      <c r="C45" s="20">
        <v>0</v>
      </c>
      <c r="D45" s="20">
        <v>0</v>
      </c>
      <c r="E45" s="20">
        <v>0</v>
      </c>
      <c r="F45" s="75">
        <v>0</v>
      </c>
    </row>
    <row r="46" spans="1:6" s="4" customFormat="1" ht="15.75" customHeight="1">
      <c r="A46" s="21" t="s">
        <v>4</v>
      </c>
      <c r="B46" s="22">
        <v>0</v>
      </c>
      <c r="C46" s="23"/>
      <c r="D46" s="30"/>
      <c r="E46" s="30"/>
      <c r="F46" s="38"/>
    </row>
    <row r="47" spans="1:6" s="2" customFormat="1" ht="15.75" customHeight="1">
      <c r="A47" s="21" t="s">
        <v>19</v>
      </c>
      <c r="B47" s="22">
        <v>0</v>
      </c>
      <c r="C47" s="23"/>
      <c r="D47" s="30"/>
      <c r="E47" s="30"/>
      <c r="F47" s="38"/>
    </row>
    <row r="48" spans="1:6" s="2" customFormat="1" ht="15.75" customHeight="1">
      <c r="A48" s="21" t="s">
        <v>5</v>
      </c>
      <c r="B48" s="22">
        <v>0</v>
      </c>
      <c r="C48" s="23"/>
      <c r="D48" s="30"/>
      <c r="E48" s="30"/>
      <c r="F48" s="38"/>
    </row>
    <row r="49" spans="1:6" s="2" customFormat="1" ht="15.75" customHeight="1">
      <c r="A49" s="21" t="s">
        <v>25</v>
      </c>
      <c r="B49" s="22">
        <v>0</v>
      </c>
      <c r="C49" s="23"/>
      <c r="D49" s="23"/>
      <c r="E49" s="23"/>
      <c r="F49" s="24"/>
    </row>
    <row r="50" spans="1:6" s="2" customFormat="1" ht="15.75" customHeight="1">
      <c r="A50" s="21" t="s">
        <v>26</v>
      </c>
      <c r="B50" s="22">
        <v>0</v>
      </c>
      <c r="C50" s="23"/>
      <c r="D50" s="23"/>
      <c r="E50" s="23"/>
      <c r="F50" s="24"/>
    </row>
    <row r="51" spans="1:6" s="2" customFormat="1" ht="15.75" customHeight="1">
      <c r="A51" s="21" t="s">
        <v>27</v>
      </c>
      <c r="B51" s="22">
        <v>0</v>
      </c>
      <c r="C51" s="23"/>
      <c r="D51" s="23"/>
      <c r="E51" s="23"/>
      <c r="F51" s="24"/>
    </row>
    <row r="52" spans="1:6" s="2" customFormat="1" ht="15.75" customHeight="1">
      <c r="A52" s="21" t="s">
        <v>28</v>
      </c>
      <c r="B52" s="22">
        <v>0</v>
      </c>
      <c r="C52" s="23"/>
      <c r="D52" s="23"/>
      <c r="E52" s="23"/>
      <c r="F52" s="24"/>
    </row>
    <row r="53" spans="1:6" s="2" customFormat="1" ht="15.75" customHeight="1">
      <c r="A53" s="18" t="s">
        <v>0</v>
      </c>
      <c r="B53" s="25">
        <v>0</v>
      </c>
      <c r="C53" s="26"/>
      <c r="D53" s="27"/>
      <c r="E53" s="44"/>
      <c r="F53" s="28"/>
    </row>
    <row r="54" spans="1:6" s="6" customFormat="1" ht="15.75" customHeight="1">
      <c r="A54" s="18" t="s">
        <v>13</v>
      </c>
      <c r="B54" s="25">
        <v>16.616483</v>
      </c>
      <c r="C54" s="26">
        <v>16.616483</v>
      </c>
      <c r="D54" s="27">
        <v>0</v>
      </c>
      <c r="E54" s="27">
        <v>0</v>
      </c>
      <c r="F54" s="37">
        <v>0</v>
      </c>
    </row>
    <row r="55" spans="1:6" s="6" customFormat="1" ht="15.75" customHeight="1">
      <c r="A55" s="21" t="s">
        <v>14</v>
      </c>
      <c r="B55" s="22">
        <v>16.616483</v>
      </c>
      <c r="C55" s="23">
        <v>16.616483</v>
      </c>
      <c r="D55" s="30"/>
      <c r="E55" s="30"/>
      <c r="F55" s="38"/>
    </row>
    <row r="56" spans="1:6" s="2" customFormat="1" ht="15.75" customHeight="1" thickBot="1">
      <c r="A56" s="45" t="s">
        <v>15</v>
      </c>
      <c r="B56" s="40">
        <v>34.346</v>
      </c>
      <c r="C56" s="41">
        <v>34.346</v>
      </c>
      <c r="D56" s="42"/>
      <c r="E56" s="42"/>
      <c r="F56" s="43"/>
    </row>
    <row r="57" spans="1:6" s="205" customFormat="1" ht="15.75" thickBot="1">
      <c r="A57" s="204" t="s">
        <v>29</v>
      </c>
      <c r="B57" s="82">
        <v>9.808831</v>
      </c>
      <c r="C57" s="83">
        <v>3.91491</v>
      </c>
      <c r="D57" s="83">
        <v>0.023</v>
      </c>
      <c r="E57" s="83">
        <v>2.824701</v>
      </c>
      <c r="F57" s="84">
        <v>3.0462200000000004</v>
      </c>
    </row>
    <row r="58" spans="1:6" s="6" customFormat="1" ht="15.75" customHeight="1">
      <c r="A58" s="18" t="s">
        <v>11</v>
      </c>
      <c r="B58" s="19">
        <v>2.5783000000000005</v>
      </c>
      <c r="C58" s="20">
        <v>0</v>
      </c>
      <c r="D58" s="20">
        <v>0</v>
      </c>
      <c r="E58" s="20">
        <v>0.136715</v>
      </c>
      <c r="F58" s="75">
        <v>2.4415850000000003</v>
      </c>
    </row>
    <row r="59" spans="1:6" ht="15">
      <c r="A59" s="206" t="s">
        <v>4</v>
      </c>
      <c r="B59" s="22">
        <v>2.4231300000000005</v>
      </c>
      <c r="C59" s="23"/>
      <c r="D59" s="23"/>
      <c r="E59" s="23">
        <v>0.12787</v>
      </c>
      <c r="F59" s="24">
        <v>2.2952600000000003</v>
      </c>
    </row>
    <row r="60" spans="1:6" ht="15">
      <c r="A60" s="206" t="s">
        <v>19</v>
      </c>
      <c r="B60" s="22">
        <v>0.091178</v>
      </c>
      <c r="C60" s="23"/>
      <c r="D60" s="30"/>
      <c r="E60" s="30"/>
      <c r="F60" s="38">
        <v>0.091178</v>
      </c>
    </row>
    <row r="61" spans="1:6" ht="15">
      <c r="A61" s="206" t="s">
        <v>5</v>
      </c>
      <c r="B61" s="22">
        <v>0.06399200000000001</v>
      </c>
      <c r="C61" s="23"/>
      <c r="D61" s="30"/>
      <c r="E61" s="30">
        <v>0.008845</v>
      </c>
      <c r="F61" s="38">
        <v>0.055147</v>
      </c>
    </row>
    <row r="62" spans="1:6" ht="15">
      <c r="A62" s="206" t="s">
        <v>25</v>
      </c>
      <c r="B62" s="22">
        <v>0</v>
      </c>
      <c r="C62" s="23"/>
      <c r="D62" s="23"/>
      <c r="E62" s="23"/>
      <c r="F62" s="24"/>
    </row>
    <row r="63" spans="1:6" ht="15">
      <c r="A63" s="206" t="s">
        <v>26</v>
      </c>
      <c r="B63" s="22">
        <v>0</v>
      </c>
      <c r="C63" s="23"/>
      <c r="D63" s="23"/>
      <c r="E63" s="23"/>
      <c r="F63" s="24"/>
    </row>
    <row r="64" spans="1:6" ht="15">
      <c r="A64" s="206" t="s">
        <v>27</v>
      </c>
      <c r="B64" s="22">
        <v>0</v>
      </c>
      <c r="C64" s="23"/>
      <c r="D64" s="23"/>
      <c r="E64" s="23"/>
      <c r="F64" s="24"/>
    </row>
    <row r="65" spans="1:6" ht="15">
      <c r="A65" s="206" t="s">
        <v>28</v>
      </c>
      <c r="B65" s="22">
        <v>0</v>
      </c>
      <c r="C65" s="23"/>
      <c r="D65" s="23"/>
      <c r="E65" s="23"/>
      <c r="F65" s="24"/>
    </row>
    <row r="66" spans="1:6" ht="15">
      <c r="A66" s="207" t="s">
        <v>0</v>
      </c>
      <c r="B66" s="25">
        <v>4.045607</v>
      </c>
      <c r="C66" s="26">
        <v>1.9147840000000003</v>
      </c>
      <c r="D66" s="27">
        <v>0.023</v>
      </c>
      <c r="E66" s="44">
        <v>1.540245</v>
      </c>
      <c r="F66" s="28">
        <v>0.567578</v>
      </c>
    </row>
    <row r="67" spans="1:6" s="209" customFormat="1" ht="15">
      <c r="A67" s="208" t="s">
        <v>13</v>
      </c>
      <c r="B67" s="111">
        <v>3.1849239999999996</v>
      </c>
      <c r="C67" s="112">
        <v>2.000126</v>
      </c>
      <c r="D67" s="126">
        <v>0</v>
      </c>
      <c r="E67" s="126">
        <v>1.147741</v>
      </c>
      <c r="F67" s="127">
        <v>0.037057</v>
      </c>
    </row>
    <row r="68" spans="1:6" s="209" customFormat="1" ht="15">
      <c r="A68" s="210" t="s">
        <v>14</v>
      </c>
      <c r="B68" s="114">
        <v>3.1849239999999996</v>
      </c>
      <c r="C68" s="112">
        <v>2.000126</v>
      </c>
      <c r="D68" s="126"/>
      <c r="E68" s="129">
        <v>1.147741</v>
      </c>
      <c r="F68" s="130">
        <v>0.037057</v>
      </c>
    </row>
    <row r="69" spans="1:6" s="209" customFormat="1" ht="15.75" thickBot="1">
      <c r="A69" s="211" t="s">
        <v>15</v>
      </c>
      <c r="B69" s="132">
        <v>5.21</v>
      </c>
      <c r="C69" s="133">
        <v>2.349</v>
      </c>
      <c r="D69" s="134"/>
      <c r="E69" s="134">
        <v>2.801</v>
      </c>
      <c r="F69" s="135">
        <v>0.06</v>
      </c>
    </row>
    <row r="70" spans="1:6" s="205" customFormat="1" ht="15.75" thickBot="1">
      <c r="A70" s="204" t="s">
        <v>36</v>
      </c>
      <c r="B70" s="82">
        <v>0</v>
      </c>
      <c r="C70" s="83">
        <v>0</v>
      </c>
      <c r="D70" s="83">
        <v>0</v>
      </c>
      <c r="E70" s="83">
        <v>0</v>
      </c>
      <c r="F70" s="84">
        <v>0</v>
      </c>
    </row>
    <row r="71" spans="1:6" s="6" customFormat="1" ht="15.75" customHeight="1">
      <c r="A71" s="18" t="s">
        <v>11</v>
      </c>
      <c r="B71" s="19">
        <v>0</v>
      </c>
      <c r="C71" s="20">
        <v>0</v>
      </c>
      <c r="D71" s="20">
        <v>0</v>
      </c>
      <c r="E71" s="20">
        <v>0</v>
      </c>
      <c r="F71" s="75">
        <v>0</v>
      </c>
    </row>
    <row r="72" spans="1:6" ht="15">
      <c r="A72" s="212" t="s">
        <v>4</v>
      </c>
      <c r="B72" s="22">
        <v>0</v>
      </c>
      <c r="C72" s="23"/>
      <c r="D72" s="30"/>
      <c r="E72" s="30"/>
      <c r="F72" s="38"/>
    </row>
    <row r="73" spans="1:6" ht="15">
      <c r="A73" s="212" t="s">
        <v>19</v>
      </c>
      <c r="B73" s="22">
        <v>0</v>
      </c>
      <c r="C73" s="23"/>
      <c r="D73" s="30"/>
      <c r="E73" s="30"/>
      <c r="F73" s="38"/>
    </row>
    <row r="74" spans="1:6" ht="15">
      <c r="A74" s="212" t="s">
        <v>5</v>
      </c>
      <c r="B74" s="22">
        <v>0</v>
      </c>
      <c r="C74" s="23"/>
      <c r="D74" s="30"/>
      <c r="E74" s="30"/>
      <c r="F74" s="38"/>
    </row>
    <row r="75" spans="1:6" ht="15">
      <c r="A75" s="212" t="s">
        <v>25</v>
      </c>
      <c r="B75" s="22">
        <v>0</v>
      </c>
      <c r="C75" s="23"/>
      <c r="D75" s="23"/>
      <c r="E75" s="23"/>
      <c r="F75" s="24"/>
    </row>
    <row r="76" spans="1:6" ht="15">
      <c r="A76" s="212" t="s">
        <v>26</v>
      </c>
      <c r="B76" s="22">
        <v>0</v>
      </c>
      <c r="C76" s="23"/>
      <c r="D76" s="23"/>
      <c r="E76" s="23"/>
      <c r="F76" s="24"/>
    </row>
    <row r="77" spans="1:6" ht="15">
      <c r="A77" s="212" t="s">
        <v>27</v>
      </c>
      <c r="B77" s="22">
        <v>0</v>
      </c>
      <c r="C77" s="23"/>
      <c r="D77" s="23"/>
      <c r="E77" s="23"/>
      <c r="F77" s="24"/>
    </row>
    <row r="78" spans="1:6" ht="15">
      <c r="A78" s="212" t="s">
        <v>28</v>
      </c>
      <c r="B78" s="22">
        <v>0</v>
      </c>
      <c r="C78" s="23"/>
      <c r="D78" s="23"/>
      <c r="E78" s="23"/>
      <c r="F78" s="24"/>
    </row>
    <row r="79" spans="1:6" ht="15">
      <c r="A79" s="213" t="s">
        <v>0</v>
      </c>
      <c r="B79" s="25">
        <v>0</v>
      </c>
      <c r="C79" s="26"/>
      <c r="D79" s="27"/>
      <c r="E79" s="44"/>
      <c r="F79" s="28"/>
    </row>
    <row r="80" spans="1:6" ht="15">
      <c r="A80" s="213" t="s">
        <v>31</v>
      </c>
      <c r="B80" s="25">
        <v>0</v>
      </c>
      <c r="C80" s="26">
        <v>0</v>
      </c>
      <c r="D80" s="27">
        <v>0</v>
      </c>
      <c r="E80" s="27">
        <v>0</v>
      </c>
      <c r="F80" s="37">
        <v>0</v>
      </c>
    </row>
    <row r="81" spans="1:6" ht="15">
      <c r="A81" s="212" t="s">
        <v>14</v>
      </c>
      <c r="B81" s="22">
        <v>0</v>
      </c>
      <c r="C81" s="23"/>
      <c r="D81" s="30"/>
      <c r="E81" s="30"/>
      <c r="F81" s="38"/>
    </row>
    <row r="82" spans="1:6" ht="15.75" thickBot="1">
      <c r="A82" s="214" t="s">
        <v>15</v>
      </c>
      <c r="B82" s="40">
        <v>0</v>
      </c>
      <c r="C82" s="41"/>
      <c r="D82" s="42"/>
      <c r="E82" s="42"/>
      <c r="F82" s="43"/>
    </row>
    <row r="83" spans="1:6" s="205" customFormat="1" ht="15.75" thickBot="1">
      <c r="A83" s="204" t="s">
        <v>38</v>
      </c>
      <c r="B83" s="82">
        <v>2.620482</v>
      </c>
      <c r="C83" s="83">
        <v>2.60816</v>
      </c>
      <c r="D83" s="83">
        <v>0</v>
      </c>
      <c r="E83" s="83">
        <v>0</v>
      </c>
      <c r="F83" s="84">
        <v>0.012322</v>
      </c>
    </row>
    <row r="84" spans="1:6" s="6" customFormat="1" ht="15.75" customHeight="1">
      <c r="A84" s="18" t="s">
        <v>11</v>
      </c>
      <c r="B84" s="19">
        <v>0</v>
      </c>
      <c r="C84" s="20">
        <v>0</v>
      </c>
      <c r="D84" s="20">
        <v>0</v>
      </c>
      <c r="E84" s="20">
        <v>0</v>
      </c>
      <c r="F84" s="75">
        <v>0</v>
      </c>
    </row>
    <row r="85" spans="1:6" ht="15">
      <c r="A85" s="212" t="s">
        <v>4</v>
      </c>
      <c r="B85" s="22">
        <v>0</v>
      </c>
      <c r="C85" s="23"/>
      <c r="D85" s="30"/>
      <c r="E85" s="30"/>
      <c r="F85" s="38"/>
    </row>
    <row r="86" spans="1:6" ht="15">
      <c r="A86" s="212" t="s">
        <v>19</v>
      </c>
      <c r="B86" s="22">
        <v>0</v>
      </c>
      <c r="C86" s="23"/>
      <c r="D86" s="30"/>
      <c r="E86" s="30"/>
      <c r="F86" s="38"/>
    </row>
    <row r="87" spans="1:6" ht="15">
      <c r="A87" s="212" t="s">
        <v>5</v>
      </c>
      <c r="B87" s="22">
        <v>0</v>
      </c>
      <c r="C87" s="23"/>
      <c r="D87" s="30"/>
      <c r="E87" s="30"/>
      <c r="F87" s="38"/>
    </row>
    <row r="88" spans="1:6" ht="15">
      <c r="A88" s="212" t="s">
        <v>25</v>
      </c>
      <c r="B88" s="22">
        <v>0</v>
      </c>
      <c r="C88" s="23"/>
      <c r="D88" s="23"/>
      <c r="E88" s="23"/>
      <c r="F88" s="24"/>
    </row>
    <row r="89" spans="1:6" ht="15">
      <c r="A89" s="212" t="s">
        <v>26</v>
      </c>
      <c r="B89" s="22">
        <v>0</v>
      </c>
      <c r="C89" s="23"/>
      <c r="D89" s="23"/>
      <c r="E89" s="23"/>
      <c r="F89" s="24"/>
    </row>
    <row r="90" spans="1:6" ht="15">
      <c r="A90" s="212" t="s">
        <v>27</v>
      </c>
      <c r="B90" s="22">
        <v>0</v>
      </c>
      <c r="C90" s="23"/>
      <c r="D90" s="23"/>
      <c r="E90" s="23"/>
      <c r="F90" s="24"/>
    </row>
    <row r="91" spans="1:6" ht="15">
      <c r="A91" s="212" t="s">
        <v>28</v>
      </c>
      <c r="B91" s="22">
        <v>0</v>
      </c>
      <c r="C91" s="23"/>
      <c r="D91" s="23"/>
      <c r="E91" s="23"/>
      <c r="F91" s="24"/>
    </row>
    <row r="92" spans="1:6" ht="15">
      <c r="A92" s="213" t="s">
        <v>0</v>
      </c>
      <c r="B92" s="25">
        <v>0.70672</v>
      </c>
      <c r="C92" s="26">
        <v>0.694398</v>
      </c>
      <c r="D92" s="27"/>
      <c r="E92" s="44"/>
      <c r="F92" s="28">
        <v>0.012322</v>
      </c>
    </row>
    <row r="93" spans="1:6" s="209" customFormat="1" ht="15">
      <c r="A93" s="215" t="s">
        <v>13</v>
      </c>
      <c r="B93" s="111">
        <v>1.913762</v>
      </c>
      <c r="C93" s="112">
        <v>1.913762</v>
      </c>
      <c r="D93" s="126">
        <v>0</v>
      </c>
      <c r="E93" s="126">
        <v>0</v>
      </c>
      <c r="F93" s="127">
        <v>0</v>
      </c>
    </row>
    <row r="94" spans="1:6" s="209" customFormat="1" ht="15">
      <c r="A94" s="216" t="s">
        <v>14</v>
      </c>
      <c r="B94" s="114">
        <v>1.913762</v>
      </c>
      <c r="C94" s="115">
        <v>1.913762</v>
      </c>
      <c r="D94" s="116"/>
      <c r="E94" s="116"/>
      <c r="F94" s="136"/>
    </row>
    <row r="95" spans="1:6" s="209" customFormat="1" ht="15.75" thickBot="1">
      <c r="A95" s="217" t="s">
        <v>15</v>
      </c>
      <c r="B95" s="132">
        <v>1.124</v>
      </c>
      <c r="C95" s="133">
        <v>1.124</v>
      </c>
      <c r="D95" s="134"/>
      <c r="E95" s="134"/>
      <c r="F95" s="135"/>
    </row>
    <row r="96" spans="1:6" s="205" customFormat="1" ht="15.75" thickBot="1">
      <c r="A96" s="204" t="s">
        <v>20</v>
      </c>
      <c r="B96" s="82">
        <v>4.69642</v>
      </c>
      <c r="C96" s="83">
        <v>0.415419</v>
      </c>
      <c r="D96" s="83">
        <v>0</v>
      </c>
      <c r="E96" s="83">
        <v>1.546183</v>
      </c>
      <c r="F96" s="84">
        <v>2.7348179999999997</v>
      </c>
    </row>
    <row r="97" spans="1:6" s="6" customFormat="1" ht="15.75" customHeight="1">
      <c r="A97" s="18" t="s">
        <v>11</v>
      </c>
      <c r="B97" s="19">
        <v>2.08767</v>
      </c>
      <c r="C97" s="20">
        <v>0</v>
      </c>
      <c r="D97" s="20">
        <v>0</v>
      </c>
      <c r="E97" s="20">
        <v>0.076827</v>
      </c>
      <c r="F97" s="75">
        <v>2.010843</v>
      </c>
    </row>
    <row r="98" spans="1:6" ht="15">
      <c r="A98" s="206" t="s">
        <v>4</v>
      </c>
      <c r="B98" s="22">
        <v>1.3235099999999997</v>
      </c>
      <c r="C98" s="23"/>
      <c r="D98" s="30"/>
      <c r="E98" s="30">
        <v>0.010247</v>
      </c>
      <c r="F98" s="38">
        <v>1.3132629999999998</v>
      </c>
    </row>
    <row r="99" spans="1:6" ht="15">
      <c r="A99" s="206" t="s">
        <v>19</v>
      </c>
      <c r="B99" s="22">
        <v>0</v>
      </c>
      <c r="C99" s="23"/>
      <c r="D99" s="30"/>
      <c r="E99" s="30"/>
      <c r="F99" s="38"/>
    </row>
    <row r="100" spans="1:6" ht="15">
      <c r="A100" s="206" t="s">
        <v>5</v>
      </c>
      <c r="B100" s="22">
        <v>0.542028</v>
      </c>
      <c r="C100" s="23"/>
      <c r="D100" s="30"/>
      <c r="E100" s="30">
        <v>6.8E-05</v>
      </c>
      <c r="F100" s="38">
        <v>0.54196</v>
      </c>
    </row>
    <row r="101" spans="1:6" ht="15">
      <c r="A101" s="206" t="s">
        <v>25</v>
      </c>
      <c r="B101" s="22">
        <v>0</v>
      </c>
      <c r="C101" s="23"/>
      <c r="D101" s="23"/>
      <c r="E101" s="23"/>
      <c r="F101" s="24"/>
    </row>
    <row r="102" spans="1:6" ht="15">
      <c r="A102" s="206" t="s">
        <v>26</v>
      </c>
      <c r="B102" s="22">
        <v>0.00687</v>
      </c>
      <c r="C102" s="23"/>
      <c r="D102" s="23"/>
      <c r="E102" s="23"/>
      <c r="F102" s="24">
        <v>0.00687</v>
      </c>
    </row>
    <row r="103" spans="1:6" ht="15">
      <c r="A103" s="206" t="s">
        <v>27</v>
      </c>
      <c r="B103" s="22">
        <v>0.215262</v>
      </c>
      <c r="C103" s="23"/>
      <c r="D103" s="23"/>
      <c r="E103" s="23">
        <v>0.066512</v>
      </c>
      <c r="F103" s="24">
        <v>0.14875</v>
      </c>
    </row>
    <row r="104" spans="1:6" ht="15">
      <c r="A104" s="206" t="s">
        <v>28</v>
      </c>
      <c r="B104" s="22">
        <v>0</v>
      </c>
      <c r="C104" s="23"/>
      <c r="D104" s="23"/>
      <c r="E104" s="23"/>
      <c r="F104" s="24"/>
    </row>
    <row r="105" spans="1:6" ht="15">
      <c r="A105" s="207" t="s">
        <v>0</v>
      </c>
      <c r="B105" s="25">
        <v>2.586398</v>
      </c>
      <c r="C105" s="26">
        <v>0.415419</v>
      </c>
      <c r="D105" s="27"/>
      <c r="E105" s="44">
        <v>1.448442</v>
      </c>
      <c r="F105" s="28">
        <v>0.722537</v>
      </c>
    </row>
    <row r="106" spans="1:6" s="209" customFormat="1" ht="15">
      <c r="A106" s="208" t="s">
        <v>13</v>
      </c>
      <c r="B106" s="111">
        <v>0.022352000000000004</v>
      </c>
      <c r="C106" s="112">
        <v>0</v>
      </c>
      <c r="D106" s="126">
        <v>0</v>
      </c>
      <c r="E106" s="126">
        <v>0.020914000000000002</v>
      </c>
      <c r="F106" s="127">
        <v>0.001438</v>
      </c>
    </row>
    <row r="107" spans="1:6" s="209" customFormat="1" ht="15">
      <c r="A107" s="210" t="s">
        <v>14</v>
      </c>
      <c r="B107" s="114">
        <v>0.022352000000000004</v>
      </c>
      <c r="C107" s="115"/>
      <c r="D107" s="116"/>
      <c r="E107" s="116">
        <v>0.020914000000000002</v>
      </c>
      <c r="F107" s="136">
        <v>0.001438</v>
      </c>
    </row>
    <row r="108" spans="1:6" s="209" customFormat="1" ht="15.75" thickBot="1">
      <c r="A108" s="211" t="s">
        <v>15</v>
      </c>
      <c r="B108" s="132">
        <v>0.031</v>
      </c>
      <c r="C108" s="133"/>
      <c r="D108" s="134"/>
      <c r="E108" s="116">
        <v>0.029</v>
      </c>
      <c r="F108" s="135">
        <v>0.002</v>
      </c>
    </row>
    <row r="109" spans="1:6" s="205" customFormat="1" ht="15.75" thickBot="1">
      <c r="A109" s="204" t="s">
        <v>30</v>
      </c>
      <c r="B109" s="82">
        <v>1.8612360000000001</v>
      </c>
      <c r="C109" s="83">
        <v>0.965044</v>
      </c>
      <c r="D109" s="83">
        <v>0</v>
      </c>
      <c r="E109" s="83">
        <v>0.440827</v>
      </c>
      <c r="F109" s="84">
        <v>0.45536499999999996</v>
      </c>
    </row>
    <row r="110" spans="1:6" s="6" customFormat="1" ht="15.75" customHeight="1">
      <c r="A110" s="18" t="s">
        <v>11</v>
      </c>
      <c r="B110" s="19">
        <v>0.39849999999999997</v>
      </c>
      <c r="C110" s="20">
        <v>0.000696</v>
      </c>
      <c r="D110" s="20">
        <v>0</v>
      </c>
      <c r="E110" s="20">
        <v>0</v>
      </c>
      <c r="F110" s="20">
        <v>0.397804</v>
      </c>
    </row>
    <row r="111" spans="1:6" ht="15">
      <c r="A111" s="206" t="s">
        <v>4</v>
      </c>
      <c r="B111" s="22">
        <v>0.395702</v>
      </c>
      <c r="C111" s="23"/>
      <c r="D111" s="30"/>
      <c r="E111" s="30"/>
      <c r="F111" s="38">
        <v>0.395702</v>
      </c>
    </row>
    <row r="112" spans="1:6" ht="15">
      <c r="A112" s="206" t="s">
        <v>19</v>
      </c>
      <c r="B112" s="22">
        <v>0.002102</v>
      </c>
      <c r="C112" s="23"/>
      <c r="D112" s="30"/>
      <c r="E112" s="30"/>
      <c r="F112" s="38">
        <v>0.002102</v>
      </c>
    </row>
    <row r="113" spans="1:6" ht="15">
      <c r="A113" s="206" t="s">
        <v>5</v>
      </c>
      <c r="B113" s="22">
        <v>0</v>
      </c>
      <c r="C113" s="23"/>
      <c r="D113" s="30"/>
      <c r="E113" s="30"/>
      <c r="F113" s="38"/>
    </row>
    <row r="114" spans="1:6" ht="15">
      <c r="A114" s="206" t="s">
        <v>25</v>
      </c>
      <c r="B114" s="22">
        <v>0</v>
      </c>
      <c r="C114" s="23"/>
      <c r="D114" s="23"/>
      <c r="E114" s="23"/>
      <c r="F114" s="24"/>
    </row>
    <row r="115" spans="1:6" ht="15">
      <c r="A115" s="206" t="s">
        <v>26</v>
      </c>
      <c r="B115" s="22">
        <v>0</v>
      </c>
      <c r="C115" s="23"/>
      <c r="D115" s="23"/>
      <c r="E115" s="23"/>
      <c r="F115" s="24"/>
    </row>
    <row r="116" spans="1:6" ht="15">
      <c r="A116" s="206" t="s">
        <v>27</v>
      </c>
      <c r="B116" s="22">
        <v>0</v>
      </c>
      <c r="C116" s="23"/>
      <c r="D116" s="23"/>
      <c r="E116" s="23"/>
      <c r="F116" s="24"/>
    </row>
    <row r="117" spans="1:6" ht="15">
      <c r="A117" s="206" t="s">
        <v>28</v>
      </c>
      <c r="B117" s="22">
        <v>0.000696</v>
      </c>
      <c r="C117" s="23">
        <v>0.000696</v>
      </c>
      <c r="D117" s="23"/>
      <c r="E117" s="23"/>
      <c r="F117" s="24"/>
    </row>
    <row r="118" spans="1:6" ht="15">
      <c r="A118" s="207" t="s">
        <v>0</v>
      </c>
      <c r="B118" s="25">
        <v>1.403529</v>
      </c>
      <c r="C118" s="26">
        <v>0.964348</v>
      </c>
      <c r="D118" s="27"/>
      <c r="E118" s="44">
        <v>0.427232</v>
      </c>
      <c r="F118" s="28">
        <v>0.011949</v>
      </c>
    </row>
    <row r="119" spans="1:6" ht="15">
      <c r="A119" s="207" t="s">
        <v>13</v>
      </c>
      <c r="B119" s="25">
        <v>0.059206999999999996</v>
      </c>
      <c r="C119" s="26">
        <v>0</v>
      </c>
      <c r="D119" s="27">
        <v>0</v>
      </c>
      <c r="E119" s="27">
        <v>0.013595</v>
      </c>
      <c r="F119" s="37">
        <v>0.045612</v>
      </c>
    </row>
    <row r="120" spans="1:6" ht="15">
      <c r="A120" s="206" t="s">
        <v>14</v>
      </c>
      <c r="B120" s="22">
        <v>0.059206999999999996</v>
      </c>
      <c r="C120" s="23"/>
      <c r="D120" s="30"/>
      <c r="E120" s="30">
        <v>0.013595</v>
      </c>
      <c r="F120" s="38">
        <v>0.045612</v>
      </c>
    </row>
    <row r="121" spans="1:6" ht="15.75" thickBot="1">
      <c r="A121" s="218" t="s">
        <v>15</v>
      </c>
      <c r="B121" s="40">
        <v>0.096</v>
      </c>
      <c r="C121" s="41"/>
      <c r="D121" s="42"/>
      <c r="E121" s="42">
        <v>0.031</v>
      </c>
      <c r="F121" s="43">
        <v>0.065</v>
      </c>
    </row>
    <row r="122" spans="1:6" s="205" customFormat="1" ht="15.75" thickBot="1">
      <c r="A122" s="204" t="s">
        <v>21</v>
      </c>
      <c r="B122" s="82">
        <v>3.3704140000000002</v>
      </c>
      <c r="C122" s="83">
        <v>2.062619</v>
      </c>
      <c r="D122" s="83">
        <v>0</v>
      </c>
      <c r="E122" s="83">
        <v>0.716716</v>
      </c>
      <c r="F122" s="84">
        <v>0.591079</v>
      </c>
    </row>
    <row r="123" spans="1:6" s="6" customFormat="1" ht="15.75" customHeight="1">
      <c r="A123" s="18" t="s">
        <v>11</v>
      </c>
      <c r="B123" s="19">
        <v>0.44012300000000004</v>
      </c>
      <c r="C123" s="20">
        <v>0</v>
      </c>
      <c r="D123" s="20">
        <v>0</v>
      </c>
      <c r="E123" s="20">
        <v>0.048242000000000014</v>
      </c>
      <c r="F123" s="75">
        <v>0.39188100000000003</v>
      </c>
    </row>
    <row r="124" spans="1:6" ht="15">
      <c r="A124" s="206" t="s">
        <v>4</v>
      </c>
      <c r="B124" s="22">
        <v>0.14893699999999999</v>
      </c>
      <c r="C124" s="23"/>
      <c r="D124" s="30"/>
      <c r="E124" s="30">
        <v>0.041197000000000004</v>
      </c>
      <c r="F124" s="38">
        <v>0.10773999999999999</v>
      </c>
    </row>
    <row r="125" spans="1:6" ht="15">
      <c r="A125" s="206" t="s">
        <v>19</v>
      </c>
      <c r="B125" s="22">
        <v>0.01262</v>
      </c>
      <c r="C125" s="23"/>
      <c r="D125" s="30"/>
      <c r="E125" s="30">
        <v>0.0025</v>
      </c>
      <c r="F125" s="38">
        <v>0.010119999999999999</v>
      </c>
    </row>
    <row r="126" spans="1:6" ht="15">
      <c r="A126" s="206" t="s">
        <v>5</v>
      </c>
      <c r="B126" s="22">
        <v>0.278069</v>
      </c>
      <c r="C126" s="23"/>
      <c r="D126" s="30"/>
      <c r="E126" s="30">
        <v>0.004048</v>
      </c>
      <c r="F126" s="38">
        <v>0.274021</v>
      </c>
    </row>
    <row r="127" spans="1:6" ht="15">
      <c r="A127" s="206" t="s">
        <v>25</v>
      </c>
      <c r="B127" s="22">
        <v>0</v>
      </c>
      <c r="C127" s="23"/>
      <c r="D127" s="23"/>
      <c r="E127" s="23"/>
      <c r="F127" s="24"/>
    </row>
    <row r="128" spans="1:6" ht="15">
      <c r="A128" s="206" t="s">
        <v>26</v>
      </c>
      <c r="B128" s="22">
        <v>8.5E-05</v>
      </c>
      <c r="C128" s="23"/>
      <c r="D128" s="23"/>
      <c r="E128" s="23">
        <v>8.5E-05</v>
      </c>
      <c r="F128" s="24"/>
    </row>
    <row r="129" spans="1:6" ht="15">
      <c r="A129" s="206" t="s">
        <v>27</v>
      </c>
      <c r="B129" s="22">
        <v>0</v>
      </c>
      <c r="C129" s="23"/>
      <c r="D129" s="23"/>
      <c r="E129" s="23"/>
      <c r="F129" s="24"/>
    </row>
    <row r="130" spans="1:6" ht="15">
      <c r="A130" s="206" t="s">
        <v>28</v>
      </c>
      <c r="B130" s="22">
        <v>0.000412</v>
      </c>
      <c r="C130" s="23"/>
      <c r="D130" s="23"/>
      <c r="E130" s="23">
        <v>0.000412</v>
      </c>
      <c r="F130" s="24"/>
    </row>
    <row r="131" spans="1:6" ht="15">
      <c r="A131" s="207" t="s">
        <v>0</v>
      </c>
      <c r="B131" s="25">
        <v>2.386034</v>
      </c>
      <c r="C131" s="26">
        <v>1.853315</v>
      </c>
      <c r="D131" s="27"/>
      <c r="E131" s="44">
        <v>0.417704</v>
      </c>
      <c r="F131" s="28">
        <v>0.115015</v>
      </c>
    </row>
    <row r="132" spans="1:6" s="209" customFormat="1" ht="15">
      <c r="A132" s="208" t="s">
        <v>13</v>
      </c>
      <c r="B132" s="111">
        <v>0.544257</v>
      </c>
      <c r="C132" s="112">
        <v>0.209304</v>
      </c>
      <c r="D132" s="126">
        <v>0</v>
      </c>
      <c r="E132" s="126">
        <v>0.25077</v>
      </c>
      <c r="F132" s="127">
        <v>0.08418300000000001</v>
      </c>
    </row>
    <row r="133" spans="1:6" s="209" customFormat="1" ht="15">
      <c r="A133" s="210" t="s">
        <v>14</v>
      </c>
      <c r="B133" s="114">
        <v>0.544257</v>
      </c>
      <c r="C133" s="115">
        <v>0.209304</v>
      </c>
      <c r="D133" s="116"/>
      <c r="E133" s="115">
        <v>0.25077</v>
      </c>
      <c r="F133" s="136">
        <v>0.08418300000000001</v>
      </c>
    </row>
    <row r="134" spans="1:6" s="209" customFormat="1" ht="15.75" thickBot="1">
      <c r="A134" s="211" t="s">
        <v>15</v>
      </c>
      <c r="B134" s="132">
        <v>0.8260000000000001</v>
      </c>
      <c r="C134" s="133">
        <v>0.318</v>
      </c>
      <c r="D134" s="134"/>
      <c r="E134" s="133">
        <v>0.381</v>
      </c>
      <c r="F134" s="135">
        <v>0.127</v>
      </c>
    </row>
    <row r="135" spans="1:6" s="205" customFormat="1" ht="15.75" thickBot="1">
      <c r="A135" s="204" t="s">
        <v>22</v>
      </c>
      <c r="B135" s="82">
        <v>2.722995</v>
      </c>
      <c r="C135" s="83">
        <v>2.123192</v>
      </c>
      <c r="D135" s="83">
        <v>0</v>
      </c>
      <c r="E135" s="83">
        <v>0.225986</v>
      </c>
      <c r="F135" s="84">
        <v>0.37381700000000007</v>
      </c>
    </row>
    <row r="136" spans="1:6" s="6" customFormat="1" ht="15.75" customHeight="1">
      <c r="A136" s="18" t="s">
        <v>11</v>
      </c>
      <c r="B136" s="19">
        <v>0.27756800000000004</v>
      </c>
      <c r="C136" s="20">
        <v>0</v>
      </c>
      <c r="D136" s="20">
        <v>0</v>
      </c>
      <c r="E136" s="20">
        <v>0.01071</v>
      </c>
      <c r="F136" s="75">
        <v>0.26685800000000004</v>
      </c>
    </row>
    <row r="137" spans="1:6" ht="15">
      <c r="A137" s="212" t="s">
        <v>4</v>
      </c>
      <c r="B137" s="22">
        <v>0.22620700000000002</v>
      </c>
      <c r="C137" s="23"/>
      <c r="D137" s="23"/>
      <c r="E137" s="23">
        <v>0.01071</v>
      </c>
      <c r="F137" s="24">
        <v>0.21549700000000002</v>
      </c>
    </row>
    <row r="138" spans="1:6" ht="15">
      <c r="A138" s="212" t="s">
        <v>19</v>
      </c>
      <c r="B138" s="22">
        <v>0</v>
      </c>
      <c r="C138" s="23"/>
      <c r="D138" s="23"/>
      <c r="E138" s="23"/>
      <c r="F138" s="24"/>
    </row>
    <row r="139" spans="1:6" ht="15">
      <c r="A139" s="212" t="s">
        <v>5</v>
      </c>
      <c r="B139" s="22">
        <v>0.051361</v>
      </c>
      <c r="C139" s="23"/>
      <c r="D139" s="23"/>
      <c r="E139" s="23"/>
      <c r="F139" s="24">
        <v>0.051361</v>
      </c>
    </row>
    <row r="140" spans="1:6" ht="15">
      <c r="A140" s="212" t="s">
        <v>25</v>
      </c>
      <c r="B140" s="22">
        <v>0</v>
      </c>
      <c r="C140" s="23"/>
      <c r="D140" s="23"/>
      <c r="E140" s="23"/>
      <c r="F140" s="24"/>
    </row>
    <row r="141" spans="1:6" ht="15">
      <c r="A141" s="212" t="s">
        <v>26</v>
      </c>
      <c r="B141" s="22">
        <v>0</v>
      </c>
      <c r="C141" s="23"/>
      <c r="D141" s="23"/>
      <c r="E141" s="23"/>
      <c r="F141" s="24"/>
    </row>
    <row r="142" spans="1:6" ht="15">
      <c r="A142" s="212" t="s">
        <v>27</v>
      </c>
      <c r="B142" s="22">
        <v>0</v>
      </c>
      <c r="C142" s="23"/>
      <c r="D142" s="23"/>
      <c r="E142" s="23"/>
      <c r="F142" s="24"/>
    </row>
    <row r="143" spans="1:6" ht="15">
      <c r="A143" s="212" t="s">
        <v>28</v>
      </c>
      <c r="B143" s="22">
        <v>0</v>
      </c>
      <c r="C143" s="23"/>
      <c r="D143" s="23"/>
      <c r="E143" s="23"/>
      <c r="F143" s="24"/>
    </row>
    <row r="144" spans="1:6" ht="15">
      <c r="A144" s="213" t="s">
        <v>0</v>
      </c>
      <c r="B144" s="49">
        <v>0.318588</v>
      </c>
      <c r="C144" s="50"/>
      <c r="D144" s="50"/>
      <c r="E144" s="50">
        <v>0.21162899999999998</v>
      </c>
      <c r="F144" s="51">
        <v>0.106959</v>
      </c>
    </row>
    <row r="145" spans="1:6" s="209" customFormat="1" ht="15">
      <c r="A145" s="215" t="s">
        <v>13</v>
      </c>
      <c r="B145" s="111">
        <v>2.126839</v>
      </c>
      <c r="C145" s="112">
        <v>2.123192</v>
      </c>
      <c r="D145" s="126">
        <v>0</v>
      </c>
      <c r="E145" s="126">
        <v>0.0036469999999999996</v>
      </c>
      <c r="F145" s="127">
        <v>0</v>
      </c>
    </row>
    <row r="146" spans="1:6" s="209" customFormat="1" ht="15">
      <c r="A146" s="216" t="s">
        <v>14</v>
      </c>
      <c r="B146" s="114">
        <v>2.126839</v>
      </c>
      <c r="C146" s="115">
        <v>2.123192</v>
      </c>
      <c r="D146" s="116"/>
      <c r="E146" s="116">
        <v>0.0036469999999999996</v>
      </c>
      <c r="F146" s="136"/>
    </row>
    <row r="147" spans="1:6" s="209" customFormat="1" ht="15.75" thickBot="1">
      <c r="A147" s="217" t="s">
        <v>15</v>
      </c>
      <c r="B147" s="132">
        <v>3.0589999999999997</v>
      </c>
      <c r="C147" s="133">
        <v>3.054</v>
      </c>
      <c r="D147" s="134"/>
      <c r="E147" s="134">
        <v>0.005</v>
      </c>
      <c r="F147" s="135"/>
    </row>
    <row r="148" spans="1:6" s="205" customFormat="1" ht="15.75" thickBot="1">
      <c r="A148" s="204" t="s">
        <v>23</v>
      </c>
      <c r="B148" s="82">
        <v>1.960295</v>
      </c>
      <c r="C148" s="83">
        <v>0</v>
      </c>
      <c r="D148" s="83">
        <v>0</v>
      </c>
      <c r="E148" s="83">
        <v>1.1260480000000002</v>
      </c>
      <c r="F148" s="84">
        <v>0.8342469999999998</v>
      </c>
    </row>
    <row r="149" spans="1:6" s="6" customFormat="1" ht="15.75" customHeight="1">
      <c r="A149" s="18" t="s">
        <v>11</v>
      </c>
      <c r="B149" s="19">
        <v>0.978931</v>
      </c>
      <c r="C149" s="20">
        <v>0</v>
      </c>
      <c r="D149" s="20">
        <v>0</v>
      </c>
      <c r="E149" s="20">
        <v>0.298499</v>
      </c>
      <c r="F149" s="75">
        <v>0.6804319999999999</v>
      </c>
    </row>
    <row r="150" spans="1:6" ht="15">
      <c r="A150" s="212" t="s">
        <v>4</v>
      </c>
      <c r="B150" s="22">
        <v>0.587925</v>
      </c>
      <c r="C150" s="23"/>
      <c r="D150" s="30"/>
      <c r="E150" s="30">
        <v>0.145255</v>
      </c>
      <c r="F150" s="38">
        <v>0.44267</v>
      </c>
    </row>
    <row r="151" spans="1:6" ht="15">
      <c r="A151" s="212" t="s">
        <v>19</v>
      </c>
      <c r="B151" s="22">
        <v>0.23616900000000002</v>
      </c>
      <c r="C151" s="23"/>
      <c r="D151" s="30"/>
      <c r="E151" s="30">
        <v>0.15037</v>
      </c>
      <c r="F151" s="38">
        <v>0.085799</v>
      </c>
    </row>
    <row r="152" spans="1:6" ht="15">
      <c r="A152" s="212" t="s">
        <v>5</v>
      </c>
      <c r="B152" s="22">
        <v>0.15229299999999998</v>
      </c>
      <c r="C152" s="23"/>
      <c r="D152" s="30"/>
      <c r="E152" s="30">
        <v>0.002179</v>
      </c>
      <c r="F152" s="38">
        <v>0.150114</v>
      </c>
    </row>
    <row r="153" spans="1:6" ht="15">
      <c r="A153" s="212" t="s">
        <v>25</v>
      </c>
      <c r="B153" s="22">
        <v>0</v>
      </c>
      <c r="C153" s="23"/>
      <c r="D153" s="23"/>
      <c r="E153" s="23"/>
      <c r="F153" s="24"/>
    </row>
    <row r="154" spans="1:6" ht="15">
      <c r="A154" s="212" t="s">
        <v>26</v>
      </c>
      <c r="B154" s="22">
        <v>0.0013939999999999998</v>
      </c>
      <c r="C154" s="23"/>
      <c r="D154" s="23"/>
      <c r="E154" s="23"/>
      <c r="F154" s="24">
        <v>0.0013939999999999998</v>
      </c>
    </row>
    <row r="155" spans="1:6" ht="15">
      <c r="A155" s="212" t="s">
        <v>27</v>
      </c>
      <c r="B155" s="22">
        <v>0</v>
      </c>
      <c r="C155" s="23"/>
      <c r="D155" s="23"/>
      <c r="E155" s="23"/>
      <c r="F155" s="24"/>
    </row>
    <row r="156" spans="1:6" ht="15">
      <c r="A156" s="212" t="s">
        <v>28</v>
      </c>
      <c r="B156" s="22">
        <v>0.00115</v>
      </c>
      <c r="C156" s="23"/>
      <c r="D156" s="23"/>
      <c r="E156" s="23">
        <v>0.000695</v>
      </c>
      <c r="F156" s="24">
        <v>0.000455</v>
      </c>
    </row>
    <row r="157" spans="1:6" ht="15">
      <c r="A157" s="213" t="s">
        <v>0</v>
      </c>
      <c r="B157" s="25">
        <v>0.6610309999999999</v>
      </c>
      <c r="C157" s="26"/>
      <c r="D157" s="27"/>
      <c r="E157" s="44">
        <v>0.521223</v>
      </c>
      <c r="F157" s="28">
        <v>0.139808</v>
      </c>
    </row>
    <row r="158" spans="1:6" ht="15">
      <c r="A158" s="213" t="s">
        <v>13</v>
      </c>
      <c r="B158" s="25">
        <v>0.32033300000000003</v>
      </c>
      <c r="C158" s="26">
        <v>0</v>
      </c>
      <c r="D158" s="27">
        <v>0</v>
      </c>
      <c r="E158" s="27">
        <v>0.30632600000000004</v>
      </c>
      <c r="F158" s="37">
        <v>0.014007</v>
      </c>
    </row>
    <row r="159" spans="1:6" ht="15">
      <c r="A159" s="212" t="s">
        <v>14</v>
      </c>
      <c r="B159" s="22">
        <v>0.32033300000000003</v>
      </c>
      <c r="C159" s="23"/>
      <c r="D159" s="30"/>
      <c r="E159" s="30">
        <v>0.30632600000000004</v>
      </c>
      <c r="F159" s="38">
        <v>0.014007</v>
      </c>
    </row>
    <row r="160" spans="1:6" ht="15.75" thickBot="1">
      <c r="A160" s="214" t="s">
        <v>15</v>
      </c>
      <c r="B160" s="40">
        <v>0.437</v>
      </c>
      <c r="C160" s="41"/>
      <c r="D160" s="42"/>
      <c r="E160" s="42">
        <v>0.414</v>
      </c>
      <c r="F160" s="43">
        <v>0.023</v>
      </c>
    </row>
    <row r="161" spans="1:6" s="205" customFormat="1" ht="15.75" thickBot="1">
      <c r="A161" s="204" t="s">
        <v>24</v>
      </c>
      <c r="B161" s="82">
        <v>2.100309</v>
      </c>
      <c r="C161" s="83">
        <v>0</v>
      </c>
      <c r="D161" s="83">
        <v>0</v>
      </c>
      <c r="E161" s="83">
        <v>1.0826120000000001</v>
      </c>
      <c r="F161" s="84">
        <v>1.017697</v>
      </c>
    </row>
    <row r="162" spans="1:6" s="6" customFormat="1" ht="15.75" customHeight="1">
      <c r="A162" s="18" t="s">
        <v>11</v>
      </c>
      <c r="B162" s="19">
        <v>1.4035160000000002</v>
      </c>
      <c r="C162" s="20">
        <v>0</v>
      </c>
      <c r="D162" s="20">
        <v>0</v>
      </c>
      <c r="E162" s="20">
        <v>0.5652640000000001</v>
      </c>
      <c r="F162" s="75">
        <v>0.8382520000000001</v>
      </c>
    </row>
    <row r="163" spans="1:6" ht="15">
      <c r="A163" s="212" t="s">
        <v>4</v>
      </c>
      <c r="B163" s="22">
        <v>0.987047</v>
      </c>
      <c r="C163" s="23"/>
      <c r="D163" s="30"/>
      <c r="E163" s="30">
        <v>0.350096</v>
      </c>
      <c r="F163" s="38">
        <v>0.636951</v>
      </c>
    </row>
    <row r="164" spans="1:6" ht="15">
      <c r="A164" s="212" t="s">
        <v>19</v>
      </c>
      <c r="B164" s="22">
        <v>0.376015</v>
      </c>
      <c r="C164" s="23"/>
      <c r="D164" s="30"/>
      <c r="E164" s="30">
        <v>0.204011</v>
      </c>
      <c r="F164" s="38">
        <v>0.172004</v>
      </c>
    </row>
    <row r="165" spans="1:6" ht="15">
      <c r="A165" s="212" t="s">
        <v>5</v>
      </c>
      <c r="B165" s="22">
        <v>0.035387</v>
      </c>
      <c r="C165" s="23"/>
      <c r="D165" s="30"/>
      <c r="E165" s="30">
        <v>0.006492</v>
      </c>
      <c r="F165" s="38">
        <v>0.028895</v>
      </c>
    </row>
    <row r="166" spans="1:6" ht="15">
      <c r="A166" s="212" t="s">
        <v>25</v>
      </c>
      <c r="B166" s="22">
        <v>0</v>
      </c>
      <c r="C166" s="23"/>
      <c r="D166" s="23"/>
      <c r="E166" s="23"/>
      <c r="F166" s="24"/>
    </row>
    <row r="167" spans="1:6" ht="15">
      <c r="A167" s="212" t="s">
        <v>26</v>
      </c>
      <c r="B167" s="22">
        <v>0.00424</v>
      </c>
      <c r="C167" s="23"/>
      <c r="D167" s="23"/>
      <c r="E167" s="23">
        <v>0.00424</v>
      </c>
      <c r="F167" s="24"/>
    </row>
    <row r="168" spans="1:6" ht="15">
      <c r="A168" s="212" t="s">
        <v>27</v>
      </c>
      <c r="B168" s="22">
        <v>0</v>
      </c>
      <c r="C168" s="23"/>
      <c r="D168" s="23"/>
      <c r="E168" s="23"/>
      <c r="F168" s="24"/>
    </row>
    <row r="169" spans="1:6" ht="15">
      <c r="A169" s="212" t="s">
        <v>28</v>
      </c>
      <c r="B169" s="22">
        <v>0.000827</v>
      </c>
      <c r="C169" s="23"/>
      <c r="D169" s="23"/>
      <c r="E169" s="23">
        <v>0.000425</v>
      </c>
      <c r="F169" s="24">
        <v>0.000402</v>
      </c>
    </row>
    <row r="170" spans="1:6" ht="15">
      <c r="A170" s="213" t="s">
        <v>0</v>
      </c>
      <c r="B170" s="25">
        <v>0.652228</v>
      </c>
      <c r="C170" s="26"/>
      <c r="D170" s="27"/>
      <c r="E170" s="44">
        <v>0.514148</v>
      </c>
      <c r="F170" s="28">
        <v>0.13808</v>
      </c>
    </row>
    <row r="171" spans="1:6" ht="15">
      <c r="A171" s="213" t="s">
        <v>13</v>
      </c>
      <c r="B171" s="25">
        <v>0.044565</v>
      </c>
      <c r="C171" s="26">
        <v>0</v>
      </c>
      <c r="D171" s="27">
        <v>0</v>
      </c>
      <c r="E171" s="27">
        <v>0.0032</v>
      </c>
      <c r="F171" s="37">
        <v>0.041365</v>
      </c>
    </row>
    <row r="172" spans="1:6" ht="15">
      <c r="A172" s="212" t="s">
        <v>14</v>
      </c>
      <c r="B172" s="22">
        <v>0.044565</v>
      </c>
      <c r="C172" s="23"/>
      <c r="D172" s="30"/>
      <c r="E172" s="30">
        <v>0.0032</v>
      </c>
      <c r="F172" s="38">
        <v>0.041365</v>
      </c>
    </row>
    <row r="173" spans="1:6" ht="15.75" thickBot="1">
      <c r="A173" s="214" t="s">
        <v>15</v>
      </c>
      <c r="B173" s="40">
        <v>0.09000000000000001</v>
      </c>
      <c r="C173" s="41"/>
      <c r="D173" s="42"/>
      <c r="E173" s="42">
        <v>0.005</v>
      </c>
      <c r="F173" s="43">
        <v>0.085</v>
      </c>
    </row>
    <row r="174" spans="1:6" s="205" customFormat="1" ht="15.75" thickBot="1">
      <c r="A174" s="204" t="s">
        <v>39</v>
      </c>
      <c r="B174" s="82">
        <v>5.302643000000001</v>
      </c>
      <c r="C174" s="83">
        <v>0</v>
      </c>
      <c r="D174" s="83">
        <v>0</v>
      </c>
      <c r="E174" s="83">
        <v>0.893047</v>
      </c>
      <c r="F174" s="84">
        <v>4.4095960000000005</v>
      </c>
    </row>
    <row r="175" spans="1:6" s="6" customFormat="1" ht="15.75" customHeight="1">
      <c r="A175" s="18" t="s">
        <v>11</v>
      </c>
      <c r="B175" s="19">
        <v>3.6155700000000004</v>
      </c>
      <c r="C175" s="20">
        <v>0</v>
      </c>
      <c r="D175" s="20">
        <v>0</v>
      </c>
      <c r="E175" s="20">
        <v>0.025776999999999998</v>
      </c>
      <c r="F175" s="75">
        <v>3.5897930000000002</v>
      </c>
    </row>
    <row r="176" spans="1:6" ht="15">
      <c r="A176" s="212" t="s">
        <v>4</v>
      </c>
      <c r="B176" s="22">
        <v>0.349321</v>
      </c>
      <c r="C176" s="23"/>
      <c r="D176" s="30"/>
      <c r="E176" s="30">
        <v>0.004</v>
      </c>
      <c r="F176" s="38">
        <v>0.345321</v>
      </c>
    </row>
    <row r="177" spans="1:6" ht="15">
      <c r="A177" s="212" t="s">
        <v>19</v>
      </c>
      <c r="B177" s="22">
        <v>0</v>
      </c>
      <c r="C177" s="23"/>
      <c r="D177" s="30"/>
      <c r="E177" s="30"/>
      <c r="F177" s="38"/>
    </row>
    <row r="178" spans="1:6" ht="15">
      <c r="A178" s="212" t="s">
        <v>5</v>
      </c>
      <c r="B178" s="22">
        <v>3.262413</v>
      </c>
      <c r="C178" s="23"/>
      <c r="D178" s="30"/>
      <c r="E178" s="30">
        <v>0.019592</v>
      </c>
      <c r="F178" s="38">
        <v>3.242821</v>
      </c>
    </row>
    <row r="179" spans="1:6" ht="15">
      <c r="A179" s="212" t="s">
        <v>25</v>
      </c>
      <c r="B179" s="22">
        <v>0</v>
      </c>
      <c r="C179" s="23"/>
      <c r="D179" s="23"/>
      <c r="E179" s="23"/>
      <c r="F179" s="24"/>
    </row>
    <row r="180" spans="1:6" ht="15">
      <c r="A180" s="212" t="s">
        <v>26</v>
      </c>
      <c r="B180" s="22">
        <v>0.003836</v>
      </c>
      <c r="C180" s="23"/>
      <c r="D180" s="23"/>
      <c r="E180" s="23">
        <v>0.002185</v>
      </c>
      <c r="F180" s="24">
        <v>0.001651</v>
      </c>
    </row>
    <row r="181" spans="1:6" ht="15">
      <c r="A181" s="212" t="s">
        <v>27</v>
      </c>
      <c r="B181" s="22">
        <v>0</v>
      </c>
      <c r="C181" s="23"/>
      <c r="D181" s="23"/>
      <c r="E181" s="23"/>
      <c r="F181" s="24"/>
    </row>
    <row r="182" spans="1:6" ht="15">
      <c r="A182" s="212" t="s">
        <v>28</v>
      </c>
      <c r="B182" s="22">
        <v>0</v>
      </c>
      <c r="C182" s="23"/>
      <c r="D182" s="23"/>
      <c r="E182" s="23"/>
      <c r="F182" s="24"/>
    </row>
    <row r="183" spans="1:6" ht="15">
      <c r="A183" s="213" t="s">
        <v>0</v>
      </c>
      <c r="B183" s="25">
        <v>1.497091</v>
      </c>
      <c r="C183" s="26"/>
      <c r="D183" s="27"/>
      <c r="E183" s="44">
        <v>0.766038</v>
      </c>
      <c r="F183" s="28">
        <v>0.731053</v>
      </c>
    </row>
    <row r="184" spans="1:6" s="209" customFormat="1" ht="15">
      <c r="A184" s="219" t="s">
        <v>13</v>
      </c>
      <c r="B184" s="139">
        <v>0.18998199999999998</v>
      </c>
      <c r="C184" s="140">
        <v>0</v>
      </c>
      <c r="D184" s="129">
        <v>0</v>
      </c>
      <c r="E184" s="129">
        <v>0.101232</v>
      </c>
      <c r="F184" s="130">
        <v>0.08875</v>
      </c>
    </row>
    <row r="185" spans="1:6" s="209" customFormat="1" ht="15">
      <c r="A185" s="216" t="s">
        <v>14</v>
      </c>
      <c r="B185" s="114">
        <v>0.18998199999999998</v>
      </c>
      <c r="C185" s="115"/>
      <c r="D185" s="116"/>
      <c r="E185" s="116">
        <v>0.101232</v>
      </c>
      <c r="F185" s="136">
        <v>0.08875</v>
      </c>
    </row>
    <row r="186" spans="1:6" s="209" customFormat="1" ht="15.75" thickBot="1">
      <c r="A186" s="217" t="s">
        <v>15</v>
      </c>
      <c r="B186" s="132">
        <v>0.312</v>
      </c>
      <c r="C186" s="133"/>
      <c r="D186" s="134"/>
      <c r="E186" s="134">
        <v>0.169</v>
      </c>
      <c r="F186" s="135">
        <v>0.143</v>
      </c>
    </row>
    <row r="187" spans="1:6" s="205" customFormat="1" ht="15.75" thickBot="1">
      <c r="A187" s="204" t="s">
        <v>33</v>
      </c>
      <c r="B187" s="82">
        <v>0.453745</v>
      </c>
      <c r="C187" s="83">
        <v>0</v>
      </c>
      <c r="D187" s="83">
        <v>0</v>
      </c>
      <c r="E187" s="83">
        <v>0.43047</v>
      </c>
      <c r="F187" s="84">
        <v>0.023275</v>
      </c>
    </row>
    <row r="188" spans="1:6" s="6" customFormat="1" ht="15.75" customHeight="1">
      <c r="A188" s="18" t="s">
        <v>11</v>
      </c>
      <c r="B188" s="19">
        <v>0.02366</v>
      </c>
      <c r="C188" s="20">
        <v>0</v>
      </c>
      <c r="D188" s="20">
        <v>0</v>
      </c>
      <c r="E188" s="20">
        <v>0.00041</v>
      </c>
      <c r="F188" s="75">
        <v>0.02325</v>
      </c>
    </row>
    <row r="189" spans="1:6" ht="15">
      <c r="A189" s="212" t="s">
        <v>4</v>
      </c>
      <c r="B189" s="22">
        <v>0.01925</v>
      </c>
      <c r="C189" s="23"/>
      <c r="D189" s="30"/>
      <c r="E189" s="30"/>
      <c r="F189" s="38">
        <v>0.01925</v>
      </c>
    </row>
    <row r="190" spans="1:6" ht="15">
      <c r="A190" s="212" t="s">
        <v>19</v>
      </c>
      <c r="B190" s="22">
        <v>0</v>
      </c>
      <c r="C190" s="23"/>
      <c r="D190" s="30"/>
      <c r="E190" s="30"/>
      <c r="F190" s="38"/>
    </row>
    <row r="191" spans="1:6" ht="15">
      <c r="A191" s="212" t="s">
        <v>5</v>
      </c>
      <c r="B191" s="22">
        <v>0.00041</v>
      </c>
      <c r="C191" s="23"/>
      <c r="D191" s="30"/>
      <c r="E191" s="30">
        <v>0.00041</v>
      </c>
      <c r="F191" s="38"/>
    </row>
    <row r="192" spans="1:6" ht="15">
      <c r="A192" s="212" t="s">
        <v>25</v>
      </c>
      <c r="B192" s="22">
        <v>0</v>
      </c>
      <c r="C192" s="23"/>
      <c r="D192" s="23"/>
      <c r="E192" s="23"/>
      <c r="F192" s="24"/>
    </row>
    <row r="193" spans="1:6" ht="15">
      <c r="A193" s="212" t="s">
        <v>26</v>
      </c>
      <c r="B193" s="22">
        <v>0</v>
      </c>
      <c r="C193" s="23"/>
      <c r="D193" s="23"/>
      <c r="E193" s="23"/>
      <c r="F193" s="24"/>
    </row>
    <row r="194" spans="1:6" ht="15">
      <c r="A194" s="212" t="s">
        <v>27</v>
      </c>
      <c r="B194" s="22">
        <v>0</v>
      </c>
      <c r="C194" s="23"/>
      <c r="D194" s="23"/>
      <c r="E194" s="23"/>
      <c r="F194" s="24"/>
    </row>
    <row r="195" spans="1:6" ht="15">
      <c r="A195" s="212" t="s">
        <v>28</v>
      </c>
      <c r="B195" s="22">
        <v>0.004</v>
      </c>
      <c r="C195" s="23"/>
      <c r="D195" s="23"/>
      <c r="E195" s="23"/>
      <c r="F195" s="24">
        <v>0.004</v>
      </c>
    </row>
    <row r="196" spans="1:6" ht="15">
      <c r="A196" s="220" t="s">
        <v>0</v>
      </c>
      <c r="B196" s="57">
        <v>0.284478</v>
      </c>
      <c r="C196" s="50"/>
      <c r="D196" s="44"/>
      <c r="E196" s="44">
        <v>0.284453</v>
      </c>
      <c r="F196" s="28">
        <v>2.5E-05</v>
      </c>
    </row>
    <row r="197" spans="1:6" ht="15">
      <c r="A197" s="221" t="s">
        <v>13</v>
      </c>
      <c r="B197" s="49">
        <v>0.145607</v>
      </c>
      <c r="C197" s="50">
        <v>0</v>
      </c>
      <c r="D197" s="44">
        <v>0</v>
      </c>
      <c r="E197" s="44">
        <v>0.145607</v>
      </c>
      <c r="F197" s="28">
        <v>0</v>
      </c>
    </row>
    <row r="198" spans="1:6" ht="15">
      <c r="A198" s="212" t="s">
        <v>14</v>
      </c>
      <c r="B198" s="22">
        <v>0.145607</v>
      </c>
      <c r="C198" s="23"/>
      <c r="D198" s="30"/>
      <c r="E198" s="30">
        <v>0.145607</v>
      </c>
      <c r="F198" s="38"/>
    </row>
    <row r="199" spans="1:6" ht="15.75" thickBot="1">
      <c r="A199" s="214" t="s">
        <v>15</v>
      </c>
      <c r="B199" s="40">
        <v>0.335</v>
      </c>
      <c r="C199" s="41"/>
      <c r="D199" s="42"/>
      <c r="E199" s="42">
        <v>0.335</v>
      </c>
      <c r="F199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zoomScale="86" zoomScaleNormal="86" zoomScalePageLayoutView="0" workbookViewId="0" topLeftCell="A1">
      <selection activeCell="D49" sqref="D49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55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56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102.58745637000001</v>
      </c>
      <c r="C8" s="15">
        <v>39.987605</v>
      </c>
      <c r="D8" s="16">
        <v>0.47794837</v>
      </c>
      <c r="E8" s="16">
        <v>23.739919000000004</v>
      </c>
      <c r="F8" s="67">
        <v>38.381984</v>
      </c>
    </row>
    <row r="9" spans="1:8" s="2" customFormat="1" ht="20.25" customHeight="1" thickBot="1">
      <c r="A9" s="104" t="s">
        <v>40</v>
      </c>
      <c r="B9" s="105">
        <v>56.884643370000006</v>
      </c>
      <c r="C9" s="106">
        <v>16.446815</v>
      </c>
      <c r="D9" s="106">
        <v>0.37748137000000004</v>
      </c>
      <c r="E9" s="106">
        <v>14.627457999999999</v>
      </c>
      <c r="F9" s="107">
        <v>25.432889000000003</v>
      </c>
      <c r="G9" s="98"/>
      <c r="H9" s="98"/>
    </row>
    <row r="10" spans="1:6" s="70" customFormat="1" ht="15.75" customHeight="1" hidden="1" thickBot="1">
      <c r="A10" s="18" t="s">
        <v>11</v>
      </c>
      <c r="B10" s="19">
        <f>SUM(C10:F10)</f>
        <v>19.231246</v>
      </c>
      <c r="C10" s="20">
        <f>C11+C12+C13+C14+C15+C16+C17</f>
        <v>0.003329999999999999</v>
      </c>
      <c r="D10" s="20">
        <f>D11+D12+D13+D14+D15+D16+D17</f>
        <v>0.0008</v>
      </c>
      <c r="E10" s="20">
        <f>E11+E12+E13+E14+E15+E16+E17</f>
        <v>0.38921399999999995</v>
      </c>
      <c r="F10" s="20">
        <f>F11+F12+F13+F14+F15+F16+F17</f>
        <v>18.837902</v>
      </c>
    </row>
    <row r="11" spans="1:6" s="6" customFormat="1" ht="15.75" customHeight="1" hidden="1" thickBot="1">
      <c r="A11" s="21" t="s">
        <v>4</v>
      </c>
      <c r="B11" s="22">
        <f>SUM(C11:F11)</f>
        <v>4.937137000000001</v>
      </c>
      <c r="C11" s="23">
        <v>0.00033</v>
      </c>
      <c r="D11" s="23">
        <f>13441/1000000-0.013441</f>
        <v>0</v>
      </c>
      <c r="E11" s="23">
        <f>354798/1000000-0.2+0.018153</f>
        <v>0.172951</v>
      </c>
      <c r="F11" s="24">
        <f>4328469/1000000+0.435387</f>
        <v>4.7638560000000005</v>
      </c>
    </row>
    <row r="12" spans="1:6" s="2" customFormat="1" ht="15.75" customHeight="1" hidden="1" thickBot="1">
      <c r="A12" s="21" t="s">
        <v>12</v>
      </c>
      <c r="B12" s="22">
        <f>SUM(C12:F12)</f>
        <v>0</v>
      </c>
      <c r="C12" s="23"/>
      <c r="D12" s="23"/>
      <c r="E12" s="23"/>
      <c r="F12" s="24"/>
    </row>
    <row r="13" spans="1:6" s="2" customFormat="1" ht="15.75" customHeight="1" hidden="1" thickBot="1">
      <c r="A13" s="21" t="s">
        <v>5</v>
      </c>
      <c r="B13" s="22">
        <f>SUM(C13:F13)</f>
        <v>14.294108999999999</v>
      </c>
      <c r="C13" s="23">
        <f>15439/1000000+0-0.012439</f>
        <v>0.002999999999999999</v>
      </c>
      <c r="D13" s="23">
        <f>800/1000000</f>
        <v>0.0008</v>
      </c>
      <c r="E13" s="23">
        <f>313565/1000000-0.097302</f>
        <v>0.21626299999999998</v>
      </c>
      <c r="F13" s="24">
        <f>13090955/1000000+0.96623+0.016861</f>
        <v>14.074046</v>
      </c>
    </row>
    <row r="14" spans="1:6" s="2" customFormat="1" ht="15.75" customHeight="1" hidden="1" thickBot="1">
      <c r="A14" s="21" t="s">
        <v>25</v>
      </c>
      <c r="B14" s="22">
        <f>SUM(C14:F14)</f>
        <v>0</v>
      </c>
      <c r="C14" s="23"/>
      <c r="D14" s="23"/>
      <c r="E14" s="23"/>
      <c r="F14" s="24"/>
    </row>
    <row r="15" spans="1:6" s="2" customFormat="1" ht="15.75" customHeight="1" hidden="1" thickBot="1">
      <c r="A15" s="21" t="s">
        <v>26</v>
      </c>
      <c r="B15" s="22">
        <f>SUM(C15:F15)</f>
        <v>0</v>
      </c>
      <c r="C15" s="23"/>
      <c r="D15" s="23"/>
      <c r="E15" s="23"/>
      <c r="F15" s="24"/>
    </row>
    <row r="16" spans="1:6" s="2" customFormat="1" ht="15.75" customHeight="1" hidden="1" thickBot="1">
      <c r="A16" s="21" t="s">
        <v>27</v>
      </c>
      <c r="B16" s="22">
        <f>SUM(C16:F16)</f>
        <v>0</v>
      </c>
      <c r="C16" s="23"/>
      <c r="D16" s="23"/>
      <c r="E16" s="23"/>
      <c r="F16" s="24"/>
    </row>
    <row r="17" spans="1:6" s="2" customFormat="1" ht="15.75" customHeight="1" hidden="1" thickBot="1">
      <c r="A17" s="21" t="s">
        <v>28</v>
      </c>
      <c r="B17" s="22">
        <f>SUM(C17:F17)</f>
        <v>0</v>
      </c>
      <c r="C17" s="23"/>
      <c r="D17" s="23"/>
      <c r="E17" s="23"/>
      <c r="F17" s="24"/>
    </row>
    <row r="18" spans="1:7" s="2" customFormat="1" ht="15.75" customHeight="1" hidden="1" thickBot="1">
      <c r="A18" s="18" t="s">
        <v>0</v>
      </c>
      <c r="B18" s="25">
        <f aca="true" t="shared" si="0" ref="B18:B24">SUM(C18:F18)</f>
        <v>25.542277000000002</v>
      </c>
      <c r="C18" s="26">
        <f>9.609211-0.233487-0.926966+3.660841-3.004054+0.233487-0.000002-0.504104+0.1888</f>
        <v>9.023726</v>
      </c>
      <c r="D18" s="27">
        <f>766064/1000000+54590/1000000-0.102078-0.000096</f>
        <v>0.71848</v>
      </c>
      <c r="E18" s="44">
        <f>8204029/1000000+1101044/1000000-0.877307+1.251712-1.118452+0.886024-1.082823+0.196799+0.886024-1.089016+0.730049</f>
        <v>9.088083000000003</v>
      </c>
      <c r="F18" s="228">
        <f>5487230/1000000+538426/1000000-0.162346+1.229298+0.175543-0.04647-0.679986+0.17543+0.000113+0.032857-0.009531-0.13101+0.032857-0.016861+0.053581+0.032857</f>
        <v>6.711988000000002</v>
      </c>
      <c r="G18" s="98"/>
    </row>
    <row r="19" spans="1:6" s="6" customFormat="1" ht="15.75" customHeight="1" hidden="1" thickBot="1">
      <c r="A19" s="18" t="s">
        <v>13</v>
      </c>
      <c r="B19" s="111">
        <f t="shared" si="0"/>
        <v>10.238371999999998</v>
      </c>
      <c r="C19" s="112">
        <f>C20</f>
        <v>4.47825</v>
      </c>
      <c r="D19" s="112">
        <f>D20</f>
        <v>0.001086</v>
      </c>
      <c r="E19" s="112">
        <f>E20</f>
        <v>5.187346999999998</v>
      </c>
      <c r="F19" s="222">
        <f>F20</f>
        <v>0.571689</v>
      </c>
    </row>
    <row r="20" spans="1:6" s="6" customFormat="1" ht="15.75" customHeight="1" hidden="1" thickBot="1">
      <c r="A20" s="21" t="s">
        <v>14</v>
      </c>
      <c r="B20" s="114">
        <f t="shared" si="0"/>
        <v>10.238371999999998</v>
      </c>
      <c r="C20" s="229">
        <f>4.788005-4.479312-0.913816+7.693291-1.962904-1.251075+0.089607+0.005792+0.508662</f>
        <v>4.47825</v>
      </c>
      <c r="D20" s="116">
        <f>1086/1000000</f>
        <v>0.001086</v>
      </c>
      <c r="E20" s="116">
        <f>6487798/1000000-0.001969-2.347916-1.082823+2.397639-0.030311-0.011277-0.006166-0.089607-0.002599-0.125422</f>
        <v>5.187346999999998</v>
      </c>
      <c r="F20" s="223">
        <f>0.188449+0.38324</f>
        <v>0.571689</v>
      </c>
    </row>
    <row r="21" spans="1:6" s="2" customFormat="1" ht="15.75" customHeight="1" hidden="1" thickBot="1">
      <c r="A21" s="32" t="s">
        <v>15</v>
      </c>
      <c r="B21" s="224">
        <f t="shared" si="0"/>
        <v>18.505000000000003</v>
      </c>
      <c r="C21" s="225">
        <f>7.394-7.292+2.223-0.012-2.18+10.551-2.943-0.316+0.68</f>
        <v>8.105000000000002</v>
      </c>
      <c r="D21" s="226">
        <f>0.002</f>
        <v>0.002</v>
      </c>
      <c r="E21" s="226">
        <f>11.257-3.789-1.978+3.862-0.045-0.019-0.009-0.1</f>
        <v>9.179</v>
      </c>
      <c r="F21" s="227">
        <f>1.186-0.573+0.024+0.652-0.068-0.002</f>
        <v>1.219</v>
      </c>
    </row>
    <row r="22" spans="1:6" s="3" customFormat="1" ht="15.75" customHeight="1" hidden="1" thickBot="1">
      <c r="A22" s="18" t="s">
        <v>16</v>
      </c>
      <c r="B22" s="25">
        <f t="shared" si="0"/>
        <v>0.736371</v>
      </c>
      <c r="C22" s="26">
        <f>C23</f>
        <v>0.736371</v>
      </c>
      <c r="D22" s="27">
        <f>D23</f>
        <v>0</v>
      </c>
      <c r="E22" s="27">
        <f>E23</f>
        <v>0</v>
      </c>
      <c r="F22" s="37">
        <f>F23</f>
        <v>0</v>
      </c>
    </row>
    <row r="23" spans="1:6" s="6" customFormat="1" ht="15.75" customHeight="1" hidden="1" thickBot="1">
      <c r="A23" s="21" t="s">
        <v>14</v>
      </c>
      <c r="B23" s="22">
        <f t="shared" si="0"/>
        <v>0.736371</v>
      </c>
      <c r="C23" s="23">
        <v>0.736371</v>
      </c>
      <c r="D23" s="30"/>
      <c r="E23" s="30"/>
      <c r="F23" s="38"/>
    </row>
    <row r="24" spans="1:6" s="2" customFormat="1" ht="15.75" customHeight="1" hidden="1" thickBot="1">
      <c r="A24" s="39" t="s">
        <v>17</v>
      </c>
      <c r="B24" s="40">
        <f t="shared" si="0"/>
        <v>1.88</v>
      </c>
      <c r="C24" s="41">
        <v>1.88</v>
      </c>
      <c r="D24" s="42"/>
      <c r="E24" s="42"/>
      <c r="F24" s="43"/>
    </row>
    <row r="25" spans="1:6" s="3" customFormat="1" ht="15.75" customHeight="1" hidden="1" thickBot="1">
      <c r="A25" s="18" t="s">
        <v>35</v>
      </c>
      <c r="B25" s="49">
        <f>SUM(C25:F25)</f>
        <v>9.891676</v>
      </c>
      <c r="C25" s="50">
        <f>C26</f>
        <v>9.891676</v>
      </c>
      <c r="D25" s="44">
        <f>D26</f>
        <v>0</v>
      </c>
      <c r="E25" s="44">
        <f>E26</f>
        <v>0</v>
      </c>
      <c r="F25" s="28">
        <f>F26</f>
        <v>0</v>
      </c>
    </row>
    <row r="26" spans="1:6" s="6" customFormat="1" ht="15.75" customHeight="1" hidden="1" thickBot="1">
      <c r="A26" s="21" t="s">
        <v>14</v>
      </c>
      <c r="B26" s="52">
        <f>SUM(C26:F26)</f>
        <v>9.891676</v>
      </c>
      <c r="C26" s="53">
        <f>C55</f>
        <v>9.891676</v>
      </c>
      <c r="D26" s="54"/>
      <c r="E26" s="54"/>
      <c r="F26" s="31"/>
    </row>
    <row r="27" spans="1:6" s="2" customFormat="1" ht="15.75" customHeight="1" hidden="1" thickBot="1">
      <c r="A27" s="45" t="s">
        <v>15</v>
      </c>
      <c r="B27" s="68">
        <f>SUM(C27:F27)</f>
        <v>18.964</v>
      </c>
      <c r="C27" s="77">
        <f>C56</f>
        <v>18.964</v>
      </c>
      <c r="D27" s="78"/>
      <c r="E27" s="78"/>
      <c r="F27" s="79"/>
    </row>
    <row r="28" spans="1:6" s="3" customFormat="1" ht="15.75" customHeight="1" hidden="1" thickBot="1">
      <c r="A28" s="104" t="s">
        <v>40</v>
      </c>
      <c r="B28" s="105">
        <f>SUM(C28:F28)</f>
        <v>56.884643370000006</v>
      </c>
      <c r="C28" s="106">
        <f>C29+C37+C41+C38</f>
        <v>16.446815</v>
      </c>
      <c r="D28" s="106">
        <f>D29+D37+D41+D38</f>
        <v>0.37748137000000004</v>
      </c>
      <c r="E28" s="106">
        <f>E29+E37+E41+E38</f>
        <v>14.627457999999999</v>
      </c>
      <c r="F28" s="107">
        <f>F29+F37+F41+F38</f>
        <v>25.432889000000003</v>
      </c>
    </row>
    <row r="29" spans="1:6" s="81" customFormat="1" ht="15.75" customHeight="1">
      <c r="A29" s="186" t="s">
        <v>11</v>
      </c>
      <c r="B29" s="19">
        <v>19.668971000000003</v>
      </c>
      <c r="C29" s="20">
        <v>0.020041</v>
      </c>
      <c r="D29" s="20">
        <v>0</v>
      </c>
      <c r="E29" s="20">
        <v>0.513867</v>
      </c>
      <c r="F29" s="75">
        <v>19.135063000000002</v>
      </c>
    </row>
    <row r="30" spans="1:6" s="6" customFormat="1" ht="15.75" customHeight="1">
      <c r="A30" s="187" t="s">
        <v>4</v>
      </c>
      <c r="B30" s="22">
        <v>4.76589</v>
      </c>
      <c r="C30" s="23">
        <v>0.002754</v>
      </c>
      <c r="D30" s="23"/>
      <c r="E30" s="23">
        <v>0.173453</v>
      </c>
      <c r="F30" s="24">
        <v>4.589683</v>
      </c>
    </row>
    <row r="31" spans="1:6" s="2" customFormat="1" ht="15.75" customHeight="1">
      <c r="A31" s="187" t="s">
        <v>12</v>
      </c>
      <c r="B31" s="22">
        <v>0.062623</v>
      </c>
      <c r="C31" s="23"/>
      <c r="D31" s="23"/>
      <c r="E31" s="23">
        <v>0.01328</v>
      </c>
      <c r="F31" s="24">
        <v>0.049343</v>
      </c>
    </row>
    <row r="32" spans="1:6" s="2" customFormat="1" ht="15.75" customHeight="1">
      <c r="A32" s="187" t="s">
        <v>5</v>
      </c>
      <c r="B32" s="22">
        <v>14.710543000000001</v>
      </c>
      <c r="C32" s="23">
        <v>0.01489</v>
      </c>
      <c r="D32" s="23"/>
      <c r="E32" s="23">
        <v>0.243186</v>
      </c>
      <c r="F32" s="24">
        <v>14.452467</v>
      </c>
    </row>
    <row r="33" spans="1:6" s="2" customFormat="1" ht="15.75" customHeight="1">
      <c r="A33" s="187" t="s">
        <v>25</v>
      </c>
      <c r="B33" s="22">
        <v>0.002264</v>
      </c>
      <c r="C33" s="23"/>
      <c r="D33" s="23"/>
      <c r="E33" s="23">
        <v>0.002264</v>
      </c>
      <c r="F33" s="24">
        <v>0</v>
      </c>
    </row>
    <row r="34" spans="1:6" s="2" customFormat="1" ht="15.75" customHeight="1">
      <c r="A34" s="187" t="s">
        <v>26</v>
      </c>
      <c r="B34" s="22">
        <v>0.113873</v>
      </c>
      <c r="C34" s="23"/>
      <c r="D34" s="23"/>
      <c r="E34" s="23">
        <v>0.0789</v>
      </c>
      <c r="F34" s="24">
        <v>0.034973</v>
      </c>
    </row>
    <row r="35" spans="1:6" s="2" customFormat="1" ht="15.75" customHeight="1">
      <c r="A35" s="187" t="s">
        <v>27</v>
      </c>
      <c r="B35" s="22">
        <v>0.007577</v>
      </c>
      <c r="C35" s="23"/>
      <c r="D35" s="23"/>
      <c r="E35" s="23">
        <v>0</v>
      </c>
      <c r="F35" s="24">
        <v>0.007577</v>
      </c>
    </row>
    <row r="36" spans="1:6" s="2" customFormat="1" ht="15.75" customHeight="1">
      <c r="A36" s="187" t="s">
        <v>28</v>
      </c>
      <c r="B36" s="22">
        <v>0.006201</v>
      </c>
      <c r="C36" s="23">
        <v>0.002397</v>
      </c>
      <c r="D36" s="23"/>
      <c r="E36" s="23">
        <v>0.002784</v>
      </c>
      <c r="F36" s="24">
        <v>0.00102</v>
      </c>
    </row>
    <row r="37" spans="1:6" s="2" customFormat="1" ht="15.75" customHeight="1">
      <c r="A37" s="186" t="s">
        <v>0</v>
      </c>
      <c r="B37" s="25">
        <v>24.57747337</v>
      </c>
      <c r="C37" s="26">
        <v>10.413211</v>
      </c>
      <c r="D37" s="27">
        <v>0.37643637</v>
      </c>
      <c r="E37" s="44">
        <v>8.183128</v>
      </c>
      <c r="F37" s="28">
        <v>5.604698</v>
      </c>
    </row>
    <row r="38" spans="1:6" s="101" customFormat="1" ht="15.75" customHeight="1">
      <c r="A38" s="186" t="s">
        <v>13</v>
      </c>
      <c r="B38" s="25">
        <v>11.602897</v>
      </c>
      <c r="C38" s="26">
        <v>4.978261000000001</v>
      </c>
      <c r="D38" s="26">
        <v>0.001045</v>
      </c>
      <c r="E38" s="26">
        <v>5.930463</v>
      </c>
      <c r="F38" s="29">
        <v>0.693128</v>
      </c>
    </row>
    <row r="39" spans="1:6" s="101" customFormat="1" ht="16.5" customHeight="1">
      <c r="A39" s="187" t="s">
        <v>14</v>
      </c>
      <c r="B39" s="22">
        <v>11.602897</v>
      </c>
      <c r="C39" s="23">
        <v>4.978261000000001</v>
      </c>
      <c r="D39" s="30">
        <v>0.001045</v>
      </c>
      <c r="E39" s="30">
        <v>5.930463</v>
      </c>
      <c r="F39" s="31">
        <v>0.693128</v>
      </c>
    </row>
    <row r="40" spans="1:6" s="81" customFormat="1" ht="15.75" customHeight="1">
      <c r="A40" s="203" t="s">
        <v>15</v>
      </c>
      <c r="B40" s="33">
        <v>17.976</v>
      </c>
      <c r="C40" s="34">
        <v>7.23</v>
      </c>
      <c r="D40" s="35">
        <v>0.002</v>
      </c>
      <c r="E40" s="35">
        <v>9.457</v>
      </c>
      <c r="F40" s="36">
        <v>1.287</v>
      </c>
    </row>
    <row r="41" spans="1:6" s="102" customFormat="1" ht="15.75" customHeight="1">
      <c r="A41" s="186" t="s">
        <v>16</v>
      </c>
      <c r="B41" s="25">
        <v>1.035302</v>
      </c>
      <c r="C41" s="26">
        <v>1.035302</v>
      </c>
      <c r="D41" s="27">
        <v>0</v>
      </c>
      <c r="E41" s="27">
        <v>0</v>
      </c>
      <c r="F41" s="37">
        <v>0</v>
      </c>
    </row>
    <row r="42" spans="1:6" s="101" customFormat="1" ht="15.75" customHeight="1">
      <c r="A42" s="187" t="s">
        <v>14</v>
      </c>
      <c r="B42" s="22">
        <v>1.035302</v>
      </c>
      <c r="C42" s="23">
        <v>1.035302</v>
      </c>
      <c r="D42" s="30"/>
      <c r="E42" s="30"/>
      <c r="F42" s="38"/>
    </row>
    <row r="43" spans="1:6" s="2" customFormat="1" ht="15.75" customHeight="1" thickBot="1">
      <c r="A43" s="190" t="s">
        <v>17</v>
      </c>
      <c r="B43" s="40">
        <v>2.487</v>
      </c>
      <c r="C43" s="41">
        <v>2.487</v>
      </c>
      <c r="D43" s="42"/>
      <c r="E43" s="42"/>
      <c r="F43" s="43"/>
    </row>
    <row r="44" spans="1:6" s="233" customFormat="1" ht="15.75" customHeight="1" thickBot="1">
      <c r="A44" s="85" t="s">
        <v>18</v>
      </c>
      <c r="B44" s="82">
        <v>9.891676</v>
      </c>
      <c r="C44" s="83">
        <v>9.891676</v>
      </c>
      <c r="D44" s="83">
        <v>0</v>
      </c>
      <c r="E44" s="83">
        <v>0</v>
      </c>
      <c r="F44" s="84">
        <v>0</v>
      </c>
    </row>
    <row r="45" spans="1:6" s="81" customFormat="1" ht="15.75" customHeight="1">
      <c r="A45" s="18" t="s">
        <v>11</v>
      </c>
      <c r="B45" s="19">
        <v>0</v>
      </c>
      <c r="C45" s="20">
        <v>0</v>
      </c>
      <c r="D45" s="20">
        <v>0</v>
      </c>
      <c r="E45" s="20">
        <v>0</v>
      </c>
      <c r="F45" s="75">
        <v>0</v>
      </c>
    </row>
    <row r="46" spans="1:6" s="4" customFormat="1" ht="15.75" customHeight="1">
      <c r="A46" s="21" t="s">
        <v>4</v>
      </c>
      <c r="B46" s="22">
        <v>0</v>
      </c>
      <c r="C46" s="23"/>
      <c r="D46" s="30"/>
      <c r="E46" s="30"/>
      <c r="F46" s="38"/>
    </row>
    <row r="47" spans="1:6" s="2" customFormat="1" ht="15.75" customHeight="1">
      <c r="A47" s="21" t="s">
        <v>19</v>
      </c>
      <c r="B47" s="22">
        <v>0</v>
      </c>
      <c r="C47" s="23"/>
      <c r="D47" s="30"/>
      <c r="E47" s="30"/>
      <c r="F47" s="38"/>
    </row>
    <row r="48" spans="1:6" s="2" customFormat="1" ht="15.75" customHeight="1">
      <c r="A48" s="21" t="s">
        <v>5</v>
      </c>
      <c r="B48" s="22">
        <v>0</v>
      </c>
      <c r="C48" s="23"/>
      <c r="D48" s="30"/>
      <c r="E48" s="30"/>
      <c r="F48" s="38"/>
    </row>
    <row r="49" spans="1:6" s="2" customFormat="1" ht="15.75" customHeight="1">
      <c r="A49" s="21" t="s">
        <v>25</v>
      </c>
      <c r="B49" s="22">
        <v>0</v>
      </c>
      <c r="C49" s="23"/>
      <c r="D49" s="23"/>
      <c r="E49" s="23"/>
      <c r="F49" s="24"/>
    </row>
    <row r="50" spans="1:6" s="2" customFormat="1" ht="15.75" customHeight="1">
      <c r="A50" s="21" t="s">
        <v>26</v>
      </c>
      <c r="B50" s="22">
        <v>0</v>
      </c>
      <c r="C50" s="23"/>
      <c r="D50" s="23"/>
      <c r="E50" s="23"/>
      <c r="F50" s="24"/>
    </row>
    <row r="51" spans="1:6" s="2" customFormat="1" ht="15.75" customHeight="1">
      <c r="A51" s="21" t="s">
        <v>27</v>
      </c>
      <c r="B51" s="22">
        <v>0</v>
      </c>
      <c r="C51" s="23"/>
      <c r="D51" s="23"/>
      <c r="E51" s="23"/>
      <c r="F51" s="24"/>
    </row>
    <row r="52" spans="1:6" s="2" customFormat="1" ht="15.75" customHeight="1">
      <c r="A52" s="21" t="s">
        <v>28</v>
      </c>
      <c r="B52" s="22">
        <v>0</v>
      </c>
      <c r="C52" s="23"/>
      <c r="D52" s="23"/>
      <c r="E52" s="23"/>
      <c r="F52" s="24"/>
    </row>
    <row r="53" spans="1:6" s="2" customFormat="1" ht="15.75" customHeight="1">
      <c r="A53" s="18" t="s">
        <v>0</v>
      </c>
      <c r="B53" s="25">
        <v>0</v>
      </c>
      <c r="C53" s="26"/>
      <c r="D53" s="27"/>
      <c r="E53" s="44"/>
      <c r="F53" s="28"/>
    </row>
    <row r="54" spans="1:6" s="6" customFormat="1" ht="15.75" customHeight="1">
      <c r="A54" s="18" t="s">
        <v>13</v>
      </c>
      <c r="B54" s="25">
        <v>9.891676</v>
      </c>
      <c r="C54" s="26">
        <v>9.891676</v>
      </c>
      <c r="D54" s="27"/>
      <c r="E54" s="27"/>
      <c r="F54" s="37"/>
    </row>
    <row r="55" spans="1:6" s="6" customFormat="1" ht="15.75" customHeight="1">
      <c r="A55" s="21" t="s">
        <v>14</v>
      </c>
      <c r="B55" s="22">
        <v>9.891676</v>
      </c>
      <c r="C55" s="23">
        <v>9.891676</v>
      </c>
      <c r="D55" s="30"/>
      <c r="E55" s="30"/>
      <c r="F55" s="38"/>
    </row>
    <row r="56" spans="1:6" s="2" customFormat="1" ht="15.75" customHeight="1" thickBot="1">
      <c r="A56" s="45" t="s">
        <v>15</v>
      </c>
      <c r="B56" s="40">
        <v>18.964</v>
      </c>
      <c r="C56" s="41">
        <v>18.964</v>
      </c>
      <c r="D56" s="42"/>
      <c r="E56" s="42"/>
      <c r="F56" s="43"/>
    </row>
    <row r="57" spans="1:6" s="205" customFormat="1" ht="20.25" customHeight="1" thickBot="1">
      <c r="A57" s="85" t="s">
        <v>29</v>
      </c>
      <c r="B57" s="82">
        <v>10.740826</v>
      </c>
      <c r="C57" s="83">
        <v>4.719945</v>
      </c>
      <c r="D57" s="83">
        <v>0.100467</v>
      </c>
      <c r="E57" s="83">
        <v>2.853331</v>
      </c>
      <c r="F57" s="84">
        <v>3.067083</v>
      </c>
    </row>
    <row r="58" spans="1:6" s="6" customFormat="1" ht="15.75" customHeight="1">
      <c r="A58" s="18" t="s">
        <v>11</v>
      </c>
      <c r="B58" s="19">
        <v>2.545442</v>
      </c>
      <c r="C58" s="20">
        <v>0</v>
      </c>
      <c r="D58" s="20">
        <v>0</v>
      </c>
      <c r="E58" s="20">
        <v>0.13172</v>
      </c>
      <c r="F58" s="75">
        <v>2.413722</v>
      </c>
    </row>
    <row r="59" spans="1:6" ht="15">
      <c r="A59" s="47" t="s">
        <v>4</v>
      </c>
      <c r="B59" s="22">
        <v>2.395235</v>
      </c>
      <c r="C59" s="23"/>
      <c r="D59" s="23"/>
      <c r="E59" s="23">
        <v>0.123596</v>
      </c>
      <c r="F59" s="24">
        <v>2.271639</v>
      </c>
    </row>
    <row r="60" spans="1:6" ht="15">
      <c r="A60" s="47" t="s">
        <v>19</v>
      </c>
      <c r="B60" s="22">
        <v>0.082877</v>
      </c>
      <c r="C60" s="23"/>
      <c r="D60" s="30"/>
      <c r="E60" s="30"/>
      <c r="F60" s="38">
        <v>0.082877</v>
      </c>
    </row>
    <row r="61" spans="1:6" ht="15">
      <c r="A61" s="47" t="s">
        <v>5</v>
      </c>
      <c r="B61" s="22">
        <v>0.06733</v>
      </c>
      <c r="C61" s="23"/>
      <c r="D61" s="30"/>
      <c r="E61" s="30">
        <v>0.008124</v>
      </c>
      <c r="F61" s="38">
        <v>0.059206</v>
      </c>
    </row>
    <row r="62" spans="1:6" ht="15">
      <c r="A62" s="47" t="s">
        <v>25</v>
      </c>
      <c r="B62" s="22">
        <v>0</v>
      </c>
      <c r="C62" s="23"/>
      <c r="D62" s="23"/>
      <c r="E62" s="23"/>
      <c r="F62" s="24"/>
    </row>
    <row r="63" spans="1:6" ht="15">
      <c r="A63" s="47" t="s">
        <v>26</v>
      </c>
      <c r="B63" s="22">
        <v>0</v>
      </c>
      <c r="C63" s="23"/>
      <c r="D63" s="23"/>
      <c r="E63" s="23"/>
      <c r="F63" s="24"/>
    </row>
    <row r="64" spans="1:6" ht="15">
      <c r="A64" s="47" t="s">
        <v>27</v>
      </c>
      <c r="B64" s="22">
        <v>0</v>
      </c>
      <c r="C64" s="23"/>
      <c r="D64" s="23"/>
      <c r="E64" s="23"/>
      <c r="F64" s="24"/>
    </row>
    <row r="65" spans="1:6" ht="15">
      <c r="A65" s="47" t="s">
        <v>28</v>
      </c>
      <c r="B65" s="22">
        <v>0</v>
      </c>
      <c r="C65" s="23"/>
      <c r="D65" s="23"/>
      <c r="E65" s="23"/>
      <c r="F65" s="24"/>
    </row>
    <row r="66" spans="1:6" ht="15">
      <c r="A66" s="46" t="s">
        <v>0</v>
      </c>
      <c r="B66" s="25">
        <v>4.243005</v>
      </c>
      <c r="C66" s="26">
        <v>1.940499</v>
      </c>
      <c r="D66" s="27">
        <v>0.100467</v>
      </c>
      <c r="E66" s="44">
        <v>1.586384</v>
      </c>
      <c r="F66" s="28">
        <v>0.615655</v>
      </c>
    </row>
    <row r="67" spans="1:6" s="209" customFormat="1" ht="15">
      <c r="A67" s="125" t="s">
        <v>13</v>
      </c>
      <c r="B67" s="111">
        <v>3.952379</v>
      </c>
      <c r="C67" s="112">
        <v>2.779446</v>
      </c>
      <c r="D67" s="126">
        <v>0</v>
      </c>
      <c r="E67" s="126">
        <v>1.135227</v>
      </c>
      <c r="F67" s="127">
        <v>0.037706</v>
      </c>
    </row>
    <row r="68" spans="1:6" s="209" customFormat="1" ht="15">
      <c r="A68" s="128" t="s">
        <v>14</v>
      </c>
      <c r="B68" s="114">
        <v>3.952379</v>
      </c>
      <c r="C68" s="112">
        <v>2.779446</v>
      </c>
      <c r="D68" s="126"/>
      <c r="E68" s="129">
        <v>1.135227</v>
      </c>
      <c r="F68" s="130">
        <v>0.037706</v>
      </c>
    </row>
    <row r="69" spans="1:6" s="209" customFormat="1" ht="15.75" thickBot="1">
      <c r="A69" s="131" t="s">
        <v>15</v>
      </c>
      <c r="B69" s="132">
        <v>6.105</v>
      </c>
      <c r="C69" s="133">
        <v>3.485</v>
      </c>
      <c r="D69" s="134"/>
      <c r="E69" s="134">
        <v>2.556</v>
      </c>
      <c r="F69" s="135">
        <v>0.064</v>
      </c>
    </row>
    <row r="70" spans="1:6" s="205" customFormat="1" ht="7.5" customHeight="1" hidden="1" thickBot="1">
      <c r="A70" s="85" t="s">
        <v>36</v>
      </c>
      <c r="B70" s="82">
        <v>0</v>
      </c>
      <c r="C70" s="83">
        <v>0</v>
      </c>
      <c r="D70" s="83">
        <v>0</v>
      </c>
      <c r="E70" s="83">
        <v>0</v>
      </c>
      <c r="F70" s="84">
        <v>0</v>
      </c>
    </row>
    <row r="71" spans="1:6" s="6" customFormat="1" ht="15.75" customHeight="1" hidden="1" thickBot="1">
      <c r="A71" s="18" t="s">
        <v>11</v>
      </c>
      <c r="B71" s="19">
        <v>0</v>
      </c>
      <c r="C71" s="20">
        <v>0</v>
      </c>
      <c r="D71" s="20">
        <v>0</v>
      </c>
      <c r="E71" s="20">
        <v>0</v>
      </c>
      <c r="F71" s="75">
        <v>0</v>
      </c>
    </row>
    <row r="72" spans="1:6" ht="15.75" hidden="1" thickBot="1">
      <c r="A72" s="21" t="s">
        <v>4</v>
      </c>
      <c r="B72" s="22">
        <v>0</v>
      </c>
      <c r="C72" s="23"/>
      <c r="D72" s="30"/>
      <c r="E72" s="30"/>
      <c r="F72" s="38"/>
    </row>
    <row r="73" spans="1:6" ht="15.75" hidden="1" thickBot="1">
      <c r="A73" s="21" t="s">
        <v>19</v>
      </c>
      <c r="B73" s="22">
        <v>0</v>
      </c>
      <c r="C73" s="23"/>
      <c r="D73" s="30"/>
      <c r="E73" s="30"/>
      <c r="F73" s="38"/>
    </row>
    <row r="74" spans="1:6" ht="15.75" hidden="1" thickBot="1">
      <c r="A74" s="21" t="s">
        <v>5</v>
      </c>
      <c r="B74" s="22">
        <v>0</v>
      </c>
      <c r="C74" s="23"/>
      <c r="D74" s="30"/>
      <c r="E74" s="30"/>
      <c r="F74" s="38"/>
    </row>
    <row r="75" spans="1:6" ht="15.75" hidden="1" thickBot="1">
      <c r="A75" s="21" t="s">
        <v>25</v>
      </c>
      <c r="B75" s="22">
        <v>0</v>
      </c>
      <c r="C75" s="23"/>
      <c r="D75" s="23"/>
      <c r="E75" s="23"/>
      <c r="F75" s="24"/>
    </row>
    <row r="76" spans="1:6" ht="15.75" hidden="1" thickBot="1">
      <c r="A76" s="21" t="s">
        <v>26</v>
      </c>
      <c r="B76" s="22">
        <v>0</v>
      </c>
      <c r="C76" s="23"/>
      <c r="D76" s="23"/>
      <c r="E76" s="23"/>
      <c r="F76" s="24"/>
    </row>
    <row r="77" spans="1:6" ht="15.75" hidden="1" thickBot="1">
      <c r="A77" s="21" t="s">
        <v>27</v>
      </c>
      <c r="B77" s="22">
        <v>0</v>
      </c>
      <c r="C77" s="23"/>
      <c r="D77" s="23"/>
      <c r="E77" s="23"/>
      <c r="F77" s="24"/>
    </row>
    <row r="78" spans="1:6" ht="15.75" hidden="1" thickBot="1">
      <c r="A78" s="21" t="s">
        <v>28</v>
      </c>
      <c r="B78" s="22">
        <v>0</v>
      </c>
      <c r="C78" s="23"/>
      <c r="D78" s="23"/>
      <c r="E78" s="23"/>
      <c r="F78" s="24"/>
    </row>
    <row r="79" spans="1:6" ht="15.75" hidden="1" thickBot="1">
      <c r="A79" s="18" t="s">
        <v>0</v>
      </c>
      <c r="B79" s="25">
        <v>0</v>
      </c>
      <c r="C79" s="26"/>
      <c r="D79" s="27"/>
      <c r="E79" s="44"/>
      <c r="F79" s="28"/>
    </row>
    <row r="80" spans="1:6" ht="15.75" hidden="1" thickBot="1">
      <c r="A80" s="18" t="s">
        <v>31</v>
      </c>
      <c r="B80" s="25">
        <v>0</v>
      </c>
      <c r="C80" s="26">
        <v>0</v>
      </c>
      <c r="D80" s="27">
        <v>0</v>
      </c>
      <c r="E80" s="27">
        <v>0</v>
      </c>
      <c r="F80" s="37">
        <v>0</v>
      </c>
    </row>
    <row r="81" spans="1:6" ht="15.75" hidden="1" thickBot="1">
      <c r="A81" s="21" t="s">
        <v>14</v>
      </c>
      <c r="B81" s="22">
        <v>0</v>
      </c>
      <c r="C81" s="23"/>
      <c r="D81" s="30"/>
      <c r="E81" s="30"/>
      <c r="F81" s="38"/>
    </row>
    <row r="82" spans="1:6" ht="15.75" hidden="1" thickBot="1">
      <c r="A82" s="45" t="s">
        <v>15</v>
      </c>
      <c r="B82" s="40">
        <v>0</v>
      </c>
      <c r="C82" s="41"/>
      <c r="D82" s="42"/>
      <c r="E82" s="42"/>
      <c r="F82" s="43"/>
    </row>
    <row r="83" spans="1:6" s="205" customFormat="1" ht="15.75" thickBot="1">
      <c r="A83" s="85" t="s">
        <v>38</v>
      </c>
      <c r="B83" s="82">
        <v>3.053958</v>
      </c>
      <c r="C83" s="83">
        <v>3.040884</v>
      </c>
      <c r="D83" s="83">
        <v>0</v>
      </c>
      <c r="E83" s="83">
        <v>0</v>
      </c>
      <c r="F83" s="84">
        <v>0.013074</v>
      </c>
    </row>
    <row r="84" spans="1:6" s="6" customFormat="1" ht="15.75" customHeight="1">
      <c r="A84" s="18" t="s">
        <v>11</v>
      </c>
      <c r="B84" s="19">
        <v>0</v>
      </c>
      <c r="C84" s="20">
        <v>0</v>
      </c>
      <c r="D84" s="20">
        <v>0</v>
      </c>
      <c r="E84" s="20">
        <v>0</v>
      </c>
      <c r="F84" s="75">
        <v>0</v>
      </c>
    </row>
    <row r="85" spans="1:6" ht="15">
      <c r="A85" s="21" t="s">
        <v>4</v>
      </c>
      <c r="B85" s="22">
        <v>0</v>
      </c>
      <c r="C85" s="23"/>
      <c r="D85" s="30"/>
      <c r="E85" s="30"/>
      <c r="F85" s="38"/>
    </row>
    <row r="86" spans="1:6" ht="15">
      <c r="A86" s="21" t="s">
        <v>19</v>
      </c>
      <c r="B86" s="22">
        <v>0</v>
      </c>
      <c r="C86" s="23"/>
      <c r="D86" s="30"/>
      <c r="E86" s="30"/>
      <c r="F86" s="38"/>
    </row>
    <row r="87" spans="1:6" ht="15">
      <c r="A87" s="21" t="s">
        <v>5</v>
      </c>
      <c r="B87" s="22">
        <v>0</v>
      </c>
      <c r="C87" s="23"/>
      <c r="D87" s="30"/>
      <c r="E87" s="30"/>
      <c r="F87" s="38"/>
    </row>
    <row r="88" spans="1:6" ht="15">
      <c r="A88" s="21" t="s">
        <v>25</v>
      </c>
      <c r="B88" s="22">
        <v>0</v>
      </c>
      <c r="C88" s="23"/>
      <c r="D88" s="23"/>
      <c r="E88" s="23"/>
      <c r="F88" s="24"/>
    </row>
    <row r="89" spans="1:6" ht="15">
      <c r="A89" s="21" t="s">
        <v>26</v>
      </c>
      <c r="B89" s="22">
        <v>0</v>
      </c>
      <c r="C89" s="23"/>
      <c r="D89" s="23"/>
      <c r="E89" s="23"/>
      <c r="F89" s="24"/>
    </row>
    <row r="90" spans="1:6" ht="15">
      <c r="A90" s="21" t="s">
        <v>27</v>
      </c>
      <c r="B90" s="22">
        <v>0</v>
      </c>
      <c r="C90" s="23"/>
      <c r="D90" s="23"/>
      <c r="E90" s="23"/>
      <c r="F90" s="24"/>
    </row>
    <row r="91" spans="1:6" ht="15">
      <c r="A91" s="21" t="s">
        <v>28</v>
      </c>
      <c r="B91" s="22">
        <v>0</v>
      </c>
      <c r="C91" s="23"/>
      <c r="D91" s="23"/>
      <c r="E91" s="23"/>
      <c r="F91" s="24"/>
    </row>
    <row r="92" spans="1:6" ht="15">
      <c r="A92" s="18" t="s">
        <v>0</v>
      </c>
      <c r="B92" s="25">
        <v>0.918083</v>
      </c>
      <c r="C92" s="26">
        <v>0.905009</v>
      </c>
      <c r="D92" s="27"/>
      <c r="E92" s="44"/>
      <c r="F92" s="28">
        <v>0.013074</v>
      </c>
    </row>
    <row r="93" spans="1:6" s="209" customFormat="1" ht="15">
      <c r="A93" s="110" t="s">
        <v>13</v>
      </c>
      <c r="B93" s="111">
        <v>2.135875</v>
      </c>
      <c r="C93" s="112">
        <v>2.135875</v>
      </c>
      <c r="D93" s="126">
        <v>0</v>
      </c>
      <c r="E93" s="126">
        <v>0</v>
      </c>
      <c r="F93" s="127">
        <v>0</v>
      </c>
    </row>
    <row r="94" spans="1:6" s="209" customFormat="1" ht="15">
      <c r="A94" s="113" t="s">
        <v>14</v>
      </c>
      <c r="B94" s="114">
        <v>2.135875</v>
      </c>
      <c r="C94" s="115">
        <v>2.135875</v>
      </c>
      <c r="D94" s="116"/>
      <c r="E94" s="116"/>
      <c r="F94" s="136"/>
    </row>
    <row r="95" spans="1:6" s="209" customFormat="1" ht="15.75" thickBot="1">
      <c r="A95" s="137" t="s">
        <v>15</v>
      </c>
      <c r="B95" s="132">
        <v>1.806</v>
      </c>
      <c r="C95" s="133">
        <v>1.806</v>
      </c>
      <c r="D95" s="134"/>
      <c r="E95" s="134"/>
      <c r="F95" s="135"/>
    </row>
    <row r="96" spans="1:6" s="205" customFormat="1" ht="15.75" thickBot="1">
      <c r="A96" s="85" t="s">
        <v>20</v>
      </c>
      <c r="B96" s="82">
        <v>4.307259</v>
      </c>
      <c r="C96" s="83">
        <v>0.389864</v>
      </c>
      <c r="D96" s="83">
        <v>0</v>
      </c>
      <c r="E96" s="83">
        <v>1.452151</v>
      </c>
      <c r="F96" s="84">
        <v>2.465244</v>
      </c>
    </row>
    <row r="97" spans="1:6" s="6" customFormat="1" ht="15.75" customHeight="1">
      <c r="A97" s="18" t="s">
        <v>11</v>
      </c>
      <c r="B97" s="19">
        <v>1.9240540000000004</v>
      </c>
      <c r="C97" s="20">
        <v>0.061359</v>
      </c>
      <c r="D97" s="20">
        <v>0</v>
      </c>
      <c r="E97" s="20">
        <v>0.13615300000000002</v>
      </c>
      <c r="F97" s="75">
        <v>1.7265420000000002</v>
      </c>
    </row>
    <row r="98" spans="1:6" ht="15">
      <c r="A98" s="47" t="s">
        <v>4</v>
      </c>
      <c r="B98" s="22">
        <v>1.242664</v>
      </c>
      <c r="C98" s="23"/>
      <c r="D98" s="30"/>
      <c r="E98" s="30">
        <v>0.007221</v>
      </c>
      <c r="F98" s="38">
        <v>1.235443</v>
      </c>
    </row>
    <row r="99" spans="1:6" ht="15">
      <c r="A99" s="47" t="s">
        <v>19</v>
      </c>
      <c r="B99" s="22">
        <v>0</v>
      </c>
      <c r="C99" s="23"/>
      <c r="D99" s="30"/>
      <c r="E99" s="30"/>
      <c r="F99" s="38"/>
    </row>
    <row r="100" spans="1:6" ht="15">
      <c r="A100" s="47" t="s">
        <v>5</v>
      </c>
      <c r="B100" s="22">
        <v>0.486665</v>
      </c>
      <c r="C100" s="23"/>
      <c r="D100" s="30"/>
      <c r="E100" s="30">
        <v>0.000367</v>
      </c>
      <c r="F100" s="38">
        <v>0.486298</v>
      </c>
    </row>
    <row r="101" spans="1:6" ht="15">
      <c r="A101" s="47" t="s">
        <v>25</v>
      </c>
      <c r="B101" s="22">
        <v>0</v>
      </c>
      <c r="C101" s="23"/>
      <c r="D101" s="23"/>
      <c r="E101" s="23"/>
      <c r="F101" s="24"/>
    </row>
    <row r="102" spans="1:6" ht="15">
      <c r="A102" s="47" t="s">
        <v>26</v>
      </c>
      <c r="B102" s="22">
        <v>0.004801</v>
      </c>
      <c r="C102" s="23"/>
      <c r="D102" s="23"/>
      <c r="E102" s="23"/>
      <c r="F102" s="24">
        <v>0.004801</v>
      </c>
    </row>
    <row r="103" spans="1:6" ht="15">
      <c r="A103" s="47" t="s">
        <v>27</v>
      </c>
      <c r="B103" s="22">
        <v>0.189924</v>
      </c>
      <c r="C103" s="23">
        <v>0.061359</v>
      </c>
      <c r="D103" s="23"/>
      <c r="E103" s="23">
        <v>0.128565</v>
      </c>
      <c r="F103" s="24"/>
    </row>
    <row r="104" spans="1:6" ht="15">
      <c r="A104" s="47" t="s">
        <v>28</v>
      </c>
      <c r="B104" s="22">
        <v>0</v>
      </c>
      <c r="C104" s="23"/>
      <c r="D104" s="23"/>
      <c r="E104" s="23"/>
      <c r="F104" s="24"/>
    </row>
    <row r="105" spans="1:6" ht="15">
      <c r="A105" s="46" t="s">
        <v>0</v>
      </c>
      <c r="B105" s="25">
        <v>2.362533</v>
      </c>
      <c r="C105" s="26">
        <v>0.328505</v>
      </c>
      <c r="D105" s="27"/>
      <c r="E105" s="44">
        <v>1.296768</v>
      </c>
      <c r="F105" s="28">
        <v>0.73726</v>
      </c>
    </row>
    <row r="106" spans="1:6" s="209" customFormat="1" ht="15">
      <c r="A106" s="125" t="s">
        <v>13</v>
      </c>
      <c r="B106" s="111">
        <v>0.020672</v>
      </c>
      <c r="C106" s="112">
        <v>0</v>
      </c>
      <c r="D106" s="126">
        <v>0</v>
      </c>
      <c r="E106" s="126">
        <v>0.01923</v>
      </c>
      <c r="F106" s="127">
        <v>0.001442</v>
      </c>
    </row>
    <row r="107" spans="1:6" s="209" customFormat="1" ht="15">
      <c r="A107" s="128" t="s">
        <v>14</v>
      </c>
      <c r="B107" s="114">
        <v>0.020672</v>
      </c>
      <c r="C107" s="115"/>
      <c r="D107" s="116"/>
      <c r="E107" s="116">
        <v>0.01923</v>
      </c>
      <c r="F107" s="136">
        <v>0.001442</v>
      </c>
    </row>
    <row r="108" spans="1:6" s="209" customFormat="1" ht="15.75" thickBot="1">
      <c r="A108" s="131" t="s">
        <v>15</v>
      </c>
      <c r="B108" s="132">
        <v>0.032</v>
      </c>
      <c r="C108" s="133"/>
      <c r="D108" s="134"/>
      <c r="E108" s="116">
        <v>0.03</v>
      </c>
      <c r="F108" s="135">
        <v>0.002</v>
      </c>
    </row>
    <row r="109" spans="1:6" s="205" customFormat="1" ht="15.75" thickBot="1">
      <c r="A109" s="85" t="s">
        <v>30</v>
      </c>
      <c r="B109" s="82">
        <v>1.993419</v>
      </c>
      <c r="C109" s="83">
        <v>0.999237</v>
      </c>
      <c r="D109" s="83">
        <v>0</v>
      </c>
      <c r="E109" s="83">
        <v>0.553201</v>
      </c>
      <c r="F109" s="84">
        <v>0.44098100000000007</v>
      </c>
    </row>
    <row r="110" spans="1:6" s="6" customFormat="1" ht="15.75" customHeight="1">
      <c r="A110" s="18" t="s">
        <v>11</v>
      </c>
      <c r="B110" s="19">
        <v>0.38297600000000004</v>
      </c>
      <c r="C110" s="20">
        <v>0.000722</v>
      </c>
      <c r="D110" s="20">
        <v>0</v>
      </c>
      <c r="E110" s="20">
        <v>0</v>
      </c>
      <c r="F110" s="20">
        <v>0.38225400000000004</v>
      </c>
    </row>
    <row r="111" spans="1:6" ht="15">
      <c r="A111" s="47" t="s">
        <v>4</v>
      </c>
      <c r="B111" s="22">
        <v>0.380819</v>
      </c>
      <c r="C111" s="23"/>
      <c r="D111" s="30"/>
      <c r="E111" s="30"/>
      <c r="F111" s="38">
        <v>0.380819</v>
      </c>
    </row>
    <row r="112" spans="1:6" ht="15">
      <c r="A112" s="47" t="s">
        <v>19</v>
      </c>
      <c r="B112" s="22">
        <v>0.001435</v>
      </c>
      <c r="C112" s="23"/>
      <c r="D112" s="30"/>
      <c r="E112" s="30"/>
      <c r="F112" s="38">
        <v>0.001435</v>
      </c>
    </row>
    <row r="113" spans="1:6" ht="15">
      <c r="A113" s="47" t="s">
        <v>5</v>
      </c>
      <c r="B113" s="22">
        <v>0</v>
      </c>
      <c r="C113" s="23"/>
      <c r="D113" s="30"/>
      <c r="E113" s="30"/>
      <c r="F113" s="38"/>
    </row>
    <row r="114" spans="1:6" ht="15">
      <c r="A114" s="47" t="s">
        <v>25</v>
      </c>
      <c r="B114" s="22">
        <v>0</v>
      </c>
      <c r="C114" s="23"/>
      <c r="D114" s="23"/>
      <c r="E114" s="23"/>
      <c r="F114" s="24"/>
    </row>
    <row r="115" spans="1:6" ht="15">
      <c r="A115" s="47" t="s">
        <v>26</v>
      </c>
      <c r="B115" s="22">
        <v>0</v>
      </c>
      <c r="C115" s="23"/>
      <c r="D115" s="23"/>
      <c r="E115" s="23"/>
      <c r="F115" s="24"/>
    </row>
    <row r="116" spans="1:6" ht="15">
      <c r="A116" s="47" t="s">
        <v>27</v>
      </c>
      <c r="B116" s="22">
        <v>0</v>
      </c>
      <c r="C116" s="23"/>
      <c r="D116" s="23"/>
      <c r="E116" s="23"/>
      <c r="F116" s="24"/>
    </row>
    <row r="117" spans="1:6" ht="15">
      <c r="A117" s="47" t="s">
        <v>28</v>
      </c>
      <c r="B117" s="22">
        <v>0.000722</v>
      </c>
      <c r="C117" s="23">
        <v>0.000722</v>
      </c>
      <c r="D117" s="23"/>
      <c r="E117" s="23"/>
      <c r="F117" s="24"/>
    </row>
    <row r="118" spans="1:6" ht="15">
      <c r="A118" s="46" t="s">
        <v>0</v>
      </c>
      <c r="B118" s="25">
        <v>1.5526069999999998</v>
      </c>
      <c r="C118" s="26">
        <v>0.998515</v>
      </c>
      <c r="D118" s="27"/>
      <c r="E118" s="44">
        <v>0.54042</v>
      </c>
      <c r="F118" s="28">
        <v>0.013672</v>
      </c>
    </row>
    <row r="119" spans="1:6" ht="15">
      <c r="A119" s="46" t="s">
        <v>13</v>
      </c>
      <c r="B119" s="25">
        <v>0.057836</v>
      </c>
      <c r="C119" s="26">
        <v>0</v>
      </c>
      <c r="D119" s="27">
        <v>0</v>
      </c>
      <c r="E119" s="27">
        <v>0.012781</v>
      </c>
      <c r="F119" s="37">
        <v>0.045055</v>
      </c>
    </row>
    <row r="120" spans="1:6" ht="15">
      <c r="A120" s="47" t="s">
        <v>14</v>
      </c>
      <c r="B120" s="22">
        <v>0.057836</v>
      </c>
      <c r="C120" s="23"/>
      <c r="D120" s="30"/>
      <c r="E120" s="30">
        <v>0.012781</v>
      </c>
      <c r="F120" s="38">
        <v>0.045055</v>
      </c>
    </row>
    <row r="121" spans="1:6" ht="15.75" thickBot="1">
      <c r="A121" s="48" t="s">
        <v>15</v>
      </c>
      <c r="B121" s="40">
        <v>0.09</v>
      </c>
      <c r="C121" s="41"/>
      <c r="D121" s="42"/>
      <c r="E121" s="42">
        <v>0.022</v>
      </c>
      <c r="F121" s="43">
        <v>0.068</v>
      </c>
    </row>
    <row r="122" spans="1:6" s="205" customFormat="1" ht="15.75" thickBot="1">
      <c r="A122" s="85" t="s">
        <v>21</v>
      </c>
      <c r="B122" s="82">
        <v>3.5946619999999996</v>
      </c>
      <c r="C122" s="83">
        <v>2.4034839999999997</v>
      </c>
      <c r="D122" s="83">
        <v>0</v>
      </c>
      <c r="E122" s="83">
        <v>0.6366529999999999</v>
      </c>
      <c r="F122" s="84">
        <v>0.5545249999999999</v>
      </c>
    </row>
    <row r="123" spans="1:6" s="6" customFormat="1" ht="15.75" customHeight="1">
      <c r="A123" s="18" t="s">
        <v>11</v>
      </c>
      <c r="B123" s="19">
        <v>0.40787599999999996</v>
      </c>
      <c r="C123" s="20">
        <v>0</v>
      </c>
      <c r="D123" s="20">
        <v>0</v>
      </c>
      <c r="E123" s="20">
        <v>0.045548</v>
      </c>
      <c r="F123" s="75">
        <v>0.362328</v>
      </c>
    </row>
    <row r="124" spans="1:6" ht="15">
      <c r="A124" s="47" t="s">
        <v>4</v>
      </c>
      <c r="B124" s="22">
        <v>0.141166</v>
      </c>
      <c r="C124" s="23"/>
      <c r="D124" s="30"/>
      <c r="E124" s="30">
        <v>0.040619</v>
      </c>
      <c r="F124" s="38">
        <v>0.100547</v>
      </c>
    </row>
    <row r="125" spans="1:6" ht="15">
      <c r="A125" s="47" t="s">
        <v>19</v>
      </c>
      <c r="B125" s="22">
        <v>0.01086</v>
      </c>
      <c r="C125" s="23"/>
      <c r="D125" s="30"/>
      <c r="E125" s="30">
        <v>0.00156</v>
      </c>
      <c r="F125" s="38">
        <v>0.0093</v>
      </c>
    </row>
    <row r="126" spans="1:6" ht="15">
      <c r="A126" s="47" t="s">
        <v>5</v>
      </c>
      <c r="B126" s="22">
        <v>0.255378</v>
      </c>
      <c r="C126" s="23"/>
      <c r="D126" s="30"/>
      <c r="E126" s="30">
        <v>0.002897</v>
      </c>
      <c r="F126" s="38">
        <v>0.252481</v>
      </c>
    </row>
    <row r="127" spans="1:6" ht="15">
      <c r="A127" s="47" t="s">
        <v>25</v>
      </c>
      <c r="B127" s="22">
        <v>0</v>
      </c>
      <c r="C127" s="23"/>
      <c r="D127" s="23"/>
      <c r="E127" s="23"/>
      <c r="F127" s="24"/>
    </row>
    <row r="128" spans="1:6" ht="15">
      <c r="A128" s="47" t="s">
        <v>26</v>
      </c>
      <c r="B128" s="22">
        <v>6E-05</v>
      </c>
      <c r="C128" s="23"/>
      <c r="D128" s="23"/>
      <c r="E128" s="23">
        <v>6E-05</v>
      </c>
      <c r="F128" s="24"/>
    </row>
    <row r="129" spans="1:6" ht="15">
      <c r="A129" s="47" t="s">
        <v>27</v>
      </c>
      <c r="B129" s="22">
        <v>0</v>
      </c>
      <c r="C129" s="23"/>
      <c r="D129" s="23"/>
      <c r="E129" s="23"/>
      <c r="F129" s="24"/>
    </row>
    <row r="130" spans="1:6" ht="15">
      <c r="A130" s="47" t="s">
        <v>28</v>
      </c>
      <c r="B130" s="22">
        <v>0.000412</v>
      </c>
      <c r="C130" s="23"/>
      <c r="D130" s="23"/>
      <c r="E130" s="23">
        <v>0.000412</v>
      </c>
      <c r="F130" s="24"/>
    </row>
    <row r="131" spans="1:6" ht="15">
      <c r="A131" s="46" t="s">
        <v>0</v>
      </c>
      <c r="B131" s="25">
        <v>2.689929</v>
      </c>
      <c r="C131" s="26">
        <v>2.191992</v>
      </c>
      <c r="D131" s="27"/>
      <c r="E131" s="44">
        <v>0.390644</v>
      </c>
      <c r="F131" s="28">
        <v>0.107293</v>
      </c>
    </row>
    <row r="132" spans="1:6" s="209" customFormat="1" ht="15">
      <c r="A132" s="125" t="s">
        <v>13</v>
      </c>
      <c r="B132" s="111">
        <v>0.496857</v>
      </c>
      <c r="C132" s="112">
        <v>0.211492</v>
      </c>
      <c r="D132" s="126">
        <v>0</v>
      </c>
      <c r="E132" s="126">
        <v>0.200461</v>
      </c>
      <c r="F132" s="127">
        <v>0.084904</v>
      </c>
    </row>
    <row r="133" spans="1:6" s="209" customFormat="1" ht="15">
      <c r="A133" s="128" t="s">
        <v>14</v>
      </c>
      <c r="B133" s="114">
        <v>0.496857</v>
      </c>
      <c r="C133" s="115">
        <v>0.211492</v>
      </c>
      <c r="D133" s="116"/>
      <c r="E133" s="115">
        <v>0.200461</v>
      </c>
      <c r="F133" s="136">
        <v>0.084904</v>
      </c>
    </row>
    <row r="134" spans="1:6" s="209" customFormat="1" ht="15.75" thickBot="1">
      <c r="A134" s="131" t="s">
        <v>15</v>
      </c>
      <c r="B134" s="132">
        <v>0.763</v>
      </c>
      <c r="C134" s="133">
        <v>0.314</v>
      </c>
      <c r="D134" s="134"/>
      <c r="E134" s="133">
        <v>0.318</v>
      </c>
      <c r="F134" s="135">
        <v>0.131</v>
      </c>
    </row>
    <row r="135" spans="1:6" s="205" customFormat="1" ht="15.75" thickBot="1">
      <c r="A135" s="85" t="s">
        <v>22</v>
      </c>
      <c r="B135" s="82">
        <v>2.688167</v>
      </c>
      <c r="C135" s="83">
        <v>2.0957</v>
      </c>
      <c r="D135" s="83">
        <v>0</v>
      </c>
      <c r="E135" s="83">
        <v>0.22077700000000003</v>
      </c>
      <c r="F135" s="84">
        <v>0.37168999999999996</v>
      </c>
    </row>
    <row r="136" spans="1:6" s="6" customFormat="1" ht="15.75" customHeight="1">
      <c r="A136" s="18" t="s">
        <v>11</v>
      </c>
      <c r="B136" s="19">
        <v>0.267686</v>
      </c>
      <c r="C136" s="20">
        <v>0</v>
      </c>
      <c r="D136" s="20">
        <v>0</v>
      </c>
      <c r="E136" s="20">
        <v>0.012085</v>
      </c>
      <c r="F136" s="75">
        <v>0.25560099999999997</v>
      </c>
    </row>
    <row r="137" spans="1:6" ht="15">
      <c r="A137" s="21" t="s">
        <v>4</v>
      </c>
      <c r="B137" s="22">
        <v>0.215419</v>
      </c>
      <c r="C137" s="23"/>
      <c r="D137" s="23"/>
      <c r="E137" s="23">
        <v>0.012085</v>
      </c>
      <c r="F137" s="24">
        <v>0.203334</v>
      </c>
    </row>
    <row r="138" spans="1:6" ht="15">
      <c r="A138" s="21" t="s">
        <v>19</v>
      </c>
      <c r="B138" s="22">
        <v>0</v>
      </c>
      <c r="C138" s="23"/>
      <c r="D138" s="23"/>
      <c r="E138" s="23"/>
      <c r="F138" s="24"/>
    </row>
    <row r="139" spans="1:6" ht="15">
      <c r="A139" s="21" t="s">
        <v>5</v>
      </c>
      <c r="B139" s="22">
        <v>0.052267</v>
      </c>
      <c r="C139" s="23"/>
      <c r="D139" s="23"/>
      <c r="E139" s="23">
        <v>0</v>
      </c>
      <c r="F139" s="24">
        <v>0.052267</v>
      </c>
    </row>
    <row r="140" spans="1:6" ht="15">
      <c r="A140" s="21" t="s">
        <v>25</v>
      </c>
      <c r="B140" s="22">
        <v>0</v>
      </c>
      <c r="C140" s="23"/>
      <c r="D140" s="23"/>
      <c r="E140" s="23"/>
      <c r="F140" s="24"/>
    </row>
    <row r="141" spans="1:6" ht="15">
      <c r="A141" s="21" t="s">
        <v>26</v>
      </c>
      <c r="B141" s="22">
        <v>0</v>
      </c>
      <c r="C141" s="23"/>
      <c r="D141" s="23"/>
      <c r="E141" s="23"/>
      <c r="F141" s="24"/>
    </row>
    <row r="142" spans="1:6" ht="15">
      <c r="A142" s="21" t="s">
        <v>27</v>
      </c>
      <c r="B142" s="22">
        <v>0</v>
      </c>
      <c r="C142" s="23"/>
      <c r="D142" s="23"/>
      <c r="E142" s="23"/>
      <c r="F142" s="24"/>
    </row>
    <row r="143" spans="1:6" ht="15">
      <c r="A143" s="21" t="s">
        <v>28</v>
      </c>
      <c r="B143" s="22">
        <v>0</v>
      </c>
      <c r="C143" s="23"/>
      <c r="D143" s="23"/>
      <c r="E143" s="23"/>
      <c r="F143" s="24"/>
    </row>
    <row r="144" spans="1:6" ht="15">
      <c r="A144" s="18" t="s">
        <v>0</v>
      </c>
      <c r="B144" s="49">
        <v>0.387481</v>
      </c>
      <c r="C144" s="50">
        <v>0.066484</v>
      </c>
      <c r="D144" s="50"/>
      <c r="E144" s="50">
        <v>0.204908</v>
      </c>
      <c r="F144" s="51">
        <v>0.116089</v>
      </c>
    </row>
    <row r="145" spans="1:6" s="209" customFormat="1" ht="15">
      <c r="A145" s="110" t="s">
        <v>13</v>
      </c>
      <c r="B145" s="111">
        <v>2.033</v>
      </c>
      <c r="C145" s="112">
        <v>2.029216</v>
      </c>
      <c r="D145" s="126">
        <v>0</v>
      </c>
      <c r="E145" s="126">
        <v>0.003784</v>
      </c>
      <c r="F145" s="127">
        <v>0</v>
      </c>
    </row>
    <row r="146" spans="1:6" s="209" customFormat="1" ht="15">
      <c r="A146" s="113" t="s">
        <v>14</v>
      </c>
      <c r="B146" s="114">
        <v>2.033</v>
      </c>
      <c r="C146" s="115">
        <v>2.029216</v>
      </c>
      <c r="D146" s="116"/>
      <c r="E146" s="116">
        <v>0.003784</v>
      </c>
      <c r="F146" s="136"/>
    </row>
    <row r="147" spans="1:6" s="209" customFormat="1" ht="15.75" thickBot="1">
      <c r="A147" s="137" t="s">
        <v>15</v>
      </c>
      <c r="B147" s="132">
        <v>3.036</v>
      </c>
      <c r="C147" s="133">
        <v>3.031</v>
      </c>
      <c r="D147" s="134"/>
      <c r="E147" s="134">
        <v>0.005</v>
      </c>
      <c r="F147" s="135"/>
    </row>
    <row r="148" spans="1:6" s="205" customFormat="1" ht="15.75" thickBot="1">
      <c r="A148" s="85" t="s">
        <v>23</v>
      </c>
      <c r="B148" s="82">
        <v>1.8357</v>
      </c>
      <c r="C148" s="83">
        <v>0</v>
      </c>
      <c r="D148" s="83">
        <v>0</v>
      </c>
      <c r="E148" s="83">
        <v>1.080677</v>
      </c>
      <c r="F148" s="84">
        <v>0.755023</v>
      </c>
    </row>
    <row r="149" spans="1:6" s="6" customFormat="1" ht="15.75" customHeight="1">
      <c r="A149" s="18" t="s">
        <v>11</v>
      </c>
      <c r="B149" s="19">
        <v>0.9296949999999999</v>
      </c>
      <c r="C149" s="20">
        <v>0</v>
      </c>
      <c r="D149" s="20">
        <v>0</v>
      </c>
      <c r="E149" s="20">
        <v>0.30230599999999996</v>
      </c>
      <c r="F149" s="75">
        <v>0.627389</v>
      </c>
    </row>
    <row r="150" spans="1:6" ht="15">
      <c r="A150" s="21" t="s">
        <v>4</v>
      </c>
      <c r="B150" s="22">
        <v>0.554217</v>
      </c>
      <c r="C150" s="23"/>
      <c r="D150" s="30"/>
      <c r="E150" s="30">
        <v>0.154912</v>
      </c>
      <c r="F150" s="38">
        <v>0.399305</v>
      </c>
    </row>
    <row r="151" spans="1:6" ht="15">
      <c r="A151" s="21" t="s">
        <v>19</v>
      </c>
      <c r="B151" s="22">
        <v>0.235012</v>
      </c>
      <c r="C151" s="23"/>
      <c r="D151" s="30"/>
      <c r="E151" s="30">
        <v>0.144749</v>
      </c>
      <c r="F151" s="38">
        <v>0.090263</v>
      </c>
    </row>
    <row r="152" spans="1:6" ht="15">
      <c r="A152" s="21" t="s">
        <v>5</v>
      </c>
      <c r="B152" s="22">
        <v>0.13816399999999998</v>
      </c>
      <c r="C152" s="23"/>
      <c r="D152" s="30"/>
      <c r="E152" s="30">
        <v>0.002017</v>
      </c>
      <c r="F152" s="38">
        <v>0.136147</v>
      </c>
    </row>
    <row r="153" spans="1:6" ht="15">
      <c r="A153" s="21" t="s">
        <v>25</v>
      </c>
      <c r="B153" s="22">
        <v>0</v>
      </c>
      <c r="C153" s="23"/>
      <c r="D153" s="23"/>
      <c r="E153" s="23"/>
      <c r="F153" s="24"/>
    </row>
    <row r="154" spans="1:6" ht="15">
      <c r="A154" s="21" t="s">
        <v>26</v>
      </c>
      <c r="B154" s="22">
        <v>0.001224</v>
      </c>
      <c r="C154" s="23"/>
      <c r="D154" s="23"/>
      <c r="E154" s="23"/>
      <c r="F154" s="24">
        <v>0.001224</v>
      </c>
    </row>
    <row r="155" spans="1:6" ht="15">
      <c r="A155" s="21" t="s">
        <v>27</v>
      </c>
      <c r="B155" s="22">
        <v>0</v>
      </c>
      <c r="C155" s="23"/>
      <c r="D155" s="23"/>
      <c r="E155" s="23"/>
      <c r="F155" s="24"/>
    </row>
    <row r="156" spans="1:6" ht="15">
      <c r="A156" s="21" t="s">
        <v>28</v>
      </c>
      <c r="B156" s="22">
        <v>0.001078</v>
      </c>
      <c r="C156" s="23"/>
      <c r="D156" s="23"/>
      <c r="E156" s="23">
        <v>0.000628</v>
      </c>
      <c r="F156" s="24">
        <v>0.00045</v>
      </c>
    </row>
    <row r="157" spans="1:6" ht="15">
      <c r="A157" s="18" t="s">
        <v>0</v>
      </c>
      <c r="B157" s="25">
        <v>0.596325</v>
      </c>
      <c r="C157" s="26"/>
      <c r="D157" s="27"/>
      <c r="E157" s="44">
        <v>0.480598</v>
      </c>
      <c r="F157" s="28">
        <v>0.115727</v>
      </c>
    </row>
    <row r="158" spans="1:6" ht="15">
      <c r="A158" s="18" t="s">
        <v>13</v>
      </c>
      <c r="B158" s="25">
        <v>0.30968</v>
      </c>
      <c r="C158" s="26">
        <v>0</v>
      </c>
      <c r="D158" s="27">
        <v>0</v>
      </c>
      <c r="E158" s="27">
        <v>0.297773</v>
      </c>
      <c r="F158" s="37">
        <v>0.011907</v>
      </c>
    </row>
    <row r="159" spans="1:6" ht="15">
      <c r="A159" s="21" t="s">
        <v>14</v>
      </c>
      <c r="B159" s="22">
        <v>0.30968</v>
      </c>
      <c r="C159" s="23"/>
      <c r="D159" s="30"/>
      <c r="E159" s="30">
        <v>0.297773</v>
      </c>
      <c r="F159" s="38">
        <v>0.011907</v>
      </c>
    </row>
    <row r="160" spans="1:6" ht="15.75" thickBot="1">
      <c r="A160" s="45" t="s">
        <v>15</v>
      </c>
      <c r="B160" s="40">
        <v>0.436</v>
      </c>
      <c r="C160" s="41"/>
      <c r="D160" s="42"/>
      <c r="E160" s="42">
        <v>0.416</v>
      </c>
      <c r="F160" s="43">
        <v>0.02</v>
      </c>
    </row>
    <row r="161" spans="1:6" s="205" customFormat="1" ht="15.75" thickBot="1">
      <c r="A161" s="85" t="s">
        <v>24</v>
      </c>
      <c r="B161" s="82">
        <v>2.096147</v>
      </c>
      <c r="C161" s="83">
        <v>0</v>
      </c>
      <c r="D161" s="83">
        <v>0</v>
      </c>
      <c r="E161" s="83">
        <v>1.087839</v>
      </c>
      <c r="F161" s="84">
        <v>1.008308</v>
      </c>
    </row>
    <row r="162" spans="1:6" s="6" customFormat="1" ht="15.75" customHeight="1">
      <c r="A162" s="18" t="s">
        <v>11</v>
      </c>
      <c r="B162" s="19">
        <v>1.295766</v>
      </c>
      <c r="C162" s="20">
        <v>0</v>
      </c>
      <c r="D162" s="20">
        <v>0</v>
      </c>
      <c r="E162" s="20">
        <v>0.508033</v>
      </c>
      <c r="F162" s="75">
        <v>0.7877329999999999</v>
      </c>
    </row>
    <row r="163" spans="1:6" ht="15">
      <c r="A163" s="21" t="s">
        <v>4</v>
      </c>
      <c r="B163" s="22">
        <v>0.9234199999999999</v>
      </c>
      <c r="C163" s="23"/>
      <c r="D163" s="30"/>
      <c r="E163" s="30">
        <v>0.318625</v>
      </c>
      <c r="F163" s="38">
        <v>0.604795</v>
      </c>
    </row>
    <row r="164" spans="1:6" ht="15">
      <c r="A164" s="21" t="s">
        <v>19</v>
      </c>
      <c r="B164" s="22">
        <v>0.338141</v>
      </c>
      <c r="C164" s="23"/>
      <c r="D164" s="30"/>
      <c r="E164" s="30">
        <v>0.179695</v>
      </c>
      <c r="F164" s="38">
        <v>0.158446</v>
      </c>
    </row>
    <row r="165" spans="1:6" ht="15">
      <c r="A165" s="21" t="s">
        <v>5</v>
      </c>
      <c r="B165" s="22">
        <v>0.03</v>
      </c>
      <c r="C165" s="23"/>
      <c r="D165" s="30"/>
      <c r="E165" s="30">
        <v>0.005882</v>
      </c>
      <c r="F165" s="38">
        <v>0.024118</v>
      </c>
    </row>
    <row r="166" spans="1:6" ht="15">
      <c r="A166" s="21" t="s">
        <v>25</v>
      </c>
      <c r="B166" s="22">
        <v>0</v>
      </c>
      <c r="C166" s="23"/>
      <c r="D166" s="23"/>
      <c r="E166" s="23"/>
      <c r="F166" s="24"/>
    </row>
    <row r="167" spans="1:6" ht="15">
      <c r="A167" s="21" t="s">
        <v>26</v>
      </c>
      <c r="B167" s="22">
        <v>0.003458</v>
      </c>
      <c r="C167" s="23"/>
      <c r="D167" s="23"/>
      <c r="E167" s="23">
        <v>0.003458</v>
      </c>
      <c r="F167" s="24"/>
    </row>
    <row r="168" spans="1:6" ht="15">
      <c r="A168" s="21" t="s">
        <v>27</v>
      </c>
      <c r="B168" s="22">
        <v>0</v>
      </c>
      <c r="C168" s="23"/>
      <c r="D168" s="23"/>
      <c r="E168" s="23"/>
      <c r="F168" s="24"/>
    </row>
    <row r="169" spans="1:6" ht="15">
      <c r="A169" s="21" t="s">
        <v>28</v>
      </c>
      <c r="B169" s="22">
        <v>0.000747</v>
      </c>
      <c r="C169" s="23"/>
      <c r="D169" s="23"/>
      <c r="E169" s="23">
        <v>0.000373</v>
      </c>
      <c r="F169" s="24">
        <v>0.000374</v>
      </c>
    </row>
    <row r="170" spans="1:6" ht="15">
      <c r="A170" s="18" t="s">
        <v>0</v>
      </c>
      <c r="B170" s="25">
        <v>0.729506</v>
      </c>
      <c r="C170" s="26"/>
      <c r="D170" s="27"/>
      <c r="E170" s="44">
        <v>0.576649</v>
      </c>
      <c r="F170" s="28">
        <v>0.152857</v>
      </c>
    </row>
    <row r="171" spans="1:6" ht="15">
      <c r="A171" s="18" t="s">
        <v>13</v>
      </c>
      <c r="B171" s="25">
        <v>0.070875</v>
      </c>
      <c r="C171" s="26">
        <v>0</v>
      </c>
      <c r="D171" s="27">
        <v>0</v>
      </c>
      <c r="E171" s="27">
        <v>0.003157</v>
      </c>
      <c r="F171" s="37">
        <v>0.067718</v>
      </c>
    </row>
    <row r="172" spans="1:6" ht="15">
      <c r="A172" s="21" t="s">
        <v>14</v>
      </c>
      <c r="B172" s="22">
        <v>0.070875</v>
      </c>
      <c r="C172" s="23"/>
      <c r="D172" s="30"/>
      <c r="E172" s="30">
        <v>0.003157</v>
      </c>
      <c r="F172" s="38">
        <v>0.067718</v>
      </c>
    </row>
    <row r="173" spans="1:6" ht="15.75" thickBot="1">
      <c r="A173" s="45" t="s">
        <v>15</v>
      </c>
      <c r="B173" s="40">
        <v>0.128</v>
      </c>
      <c r="C173" s="41"/>
      <c r="D173" s="42"/>
      <c r="E173" s="42">
        <v>0.005</v>
      </c>
      <c r="F173" s="43">
        <v>0.123</v>
      </c>
    </row>
    <row r="174" spans="1:6" s="205" customFormat="1" ht="15.75" thickBot="1">
      <c r="A174" s="85" t="s">
        <v>39</v>
      </c>
      <c r="B174" s="82">
        <v>5.082952</v>
      </c>
      <c r="C174" s="83">
        <v>0</v>
      </c>
      <c r="D174" s="83">
        <v>0</v>
      </c>
      <c r="E174" s="83">
        <v>0.8344199999999999</v>
      </c>
      <c r="F174" s="84">
        <v>4.248532</v>
      </c>
    </row>
    <row r="175" spans="1:6" s="6" customFormat="1" ht="15.75" customHeight="1">
      <c r="A175" s="18" t="s">
        <v>11</v>
      </c>
      <c r="B175" s="19">
        <v>3.4106989999999997</v>
      </c>
      <c r="C175" s="20">
        <v>0</v>
      </c>
      <c r="D175" s="20">
        <v>0</v>
      </c>
      <c r="E175" s="20">
        <v>0.024367</v>
      </c>
      <c r="F175" s="75">
        <v>3.386332</v>
      </c>
    </row>
    <row r="176" spans="1:6" ht="15">
      <c r="A176" s="21" t="s">
        <v>4</v>
      </c>
      <c r="B176" s="22">
        <v>0.337235</v>
      </c>
      <c r="C176" s="23"/>
      <c r="D176" s="30"/>
      <c r="E176" s="30">
        <v>0.00248</v>
      </c>
      <c r="F176" s="38">
        <v>0.334755</v>
      </c>
    </row>
    <row r="177" spans="1:6" ht="15">
      <c r="A177" s="21" t="s">
        <v>19</v>
      </c>
      <c r="B177" s="22">
        <v>0</v>
      </c>
      <c r="C177" s="23"/>
      <c r="D177" s="30"/>
      <c r="E177" s="30"/>
      <c r="F177" s="38"/>
    </row>
    <row r="178" spans="1:6" ht="15">
      <c r="A178" s="21" t="s">
        <v>5</v>
      </c>
      <c r="B178" s="22">
        <v>3.0701549999999997</v>
      </c>
      <c r="C178" s="23"/>
      <c r="D178" s="30"/>
      <c r="E178" s="30">
        <v>0.019605</v>
      </c>
      <c r="F178" s="38">
        <v>3.05055</v>
      </c>
    </row>
    <row r="179" spans="1:6" ht="15">
      <c r="A179" s="21" t="s">
        <v>25</v>
      </c>
      <c r="B179" s="22">
        <v>0</v>
      </c>
      <c r="C179" s="23"/>
      <c r="D179" s="23"/>
      <c r="E179" s="23"/>
      <c r="F179" s="24"/>
    </row>
    <row r="180" spans="1:6" ht="15">
      <c r="A180" s="21" t="s">
        <v>26</v>
      </c>
      <c r="B180" s="22">
        <v>0.0033090000000000003</v>
      </c>
      <c r="C180" s="23"/>
      <c r="D180" s="23"/>
      <c r="E180" s="23">
        <v>0.002282</v>
      </c>
      <c r="F180" s="24">
        <v>0.001027</v>
      </c>
    </row>
    <row r="181" spans="1:6" ht="15">
      <c r="A181" s="21" t="s">
        <v>27</v>
      </c>
      <c r="B181" s="22">
        <v>0</v>
      </c>
      <c r="C181" s="23"/>
      <c r="D181" s="23"/>
      <c r="E181" s="23"/>
      <c r="F181" s="24"/>
    </row>
    <row r="182" spans="1:6" ht="15">
      <c r="A182" s="21" t="s">
        <v>28</v>
      </c>
      <c r="B182" s="22">
        <v>0</v>
      </c>
      <c r="C182" s="23"/>
      <c r="D182" s="23"/>
      <c r="E182" s="23"/>
      <c r="F182" s="24"/>
    </row>
    <row r="183" spans="1:6" ht="15">
      <c r="A183" s="18" t="s">
        <v>0</v>
      </c>
      <c r="B183" s="25">
        <v>1.4779909999999998</v>
      </c>
      <c r="C183" s="26"/>
      <c r="D183" s="27"/>
      <c r="E183" s="44">
        <v>0.705722</v>
      </c>
      <c r="F183" s="28">
        <v>0.772269</v>
      </c>
    </row>
    <row r="184" spans="1:6" s="209" customFormat="1" ht="15">
      <c r="A184" s="230" t="s">
        <v>13</v>
      </c>
      <c r="B184" s="139">
        <v>0.194262</v>
      </c>
      <c r="C184" s="140">
        <v>0</v>
      </c>
      <c r="D184" s="129">
        <v>0</v>
      </c>
      <c r="E184" s="129">
        <v>0.104331</v>
      </c>
      <c r="F184" s="130">
        <v>0.089931</v>
      </c>
    </row>
    <row r="185" spans="1:6" s="209" customFormat="1" ht="15">
      <c r="A185" s="113" t="s">
        <v>14</v>
      </c>
      <c r="B185" s="114">
        <v>0.194262</v>
      </c>
      <c r="C185" s="115"/>
      <c r="D185" s="116"/>
      <c r="E185" s="116">
        <v>0.104331</v>
      </c>
      <c r="F185" s="136">
        <v>0.089931</v>
      </c>
    </row>
    <row r="186" spans="1:6" s="209" customFormat="1" ht="15.75" thickBot="1">
      <c r="A186" s="137" t="s">
        <v>15</v>
      </c>
      <c r="B186" s="132">
        <v>0.32999999999999996</v>
      </c>
      <c r="C186" s="133"/>
      <c r="D186" s="134"/>
      <c r="E186" s="134">
        <v>0.178</v>
      </c>
      <c r="F186" s="135">
        <v>0.152</v>
      </c>
    </row>
    <row r="187" spans="1:6" s="205" customFormat="1" ht="15.75" thickBot="1">
      <c r="A187" s="85" t="s">
        <v>33</v>
      </c>
      <c r="B187" s="82">
        <v>0.418047</v>
      </c>
      <c r="C187" s="83">
        <v>0</v>
      </c>
      <c r="D187" s="83">
        <v>0</v>
      </c>
      <c r="E187" s="83">
        <v>0.393412</v>
      </c>
      <c r="F187" s="84">
        <v>0.024635</v>
      </c>
    </row>
    <row r="188" spans="1:6" s="6" customFormat="1" ht="15.75" customHeight="1">
      <c r="A188" s="18" t="s">
        <v>11</v>
      </c>
      <c r="B188" s="19">
        <v>0.02491</v>
      </c>
      <c r="C188" s="20">
        <v>0</v>
      </c>
      <c r="D188" s="20">
        <v>0</v>
      </c>
      <c r="E188" s="20">
        <v>0.0003</v>
      </c>
      <c r="F188" s="75">
        <v>0.02461</v>
      </c>
    </row>
    <row r="189" spans="1:6" ht="15">
      <c r="A189" s="21" t="s">
        <v>4</v>
      </c>
      <c r="B189" s="22">
        <v>0.02461</v>
      </c>
      <c r="C189" s="23"/>
      <c r="D189" s="30"/>
      <c r="E189" s="30"/>
      <c r="F189" s="38">
        <v>0.02461</v>
      </c>
    </row>
    <row r="190" spans="1:6" ht="15">
      <c r="A190" s="21" t="s">
        <v>19</v>
      </c>
      <c r="B190" s="22">
        <v>0</v>
      </c>
      <c r="C190" s="23"/>
      <c r="D190" s="30"/>
      <c r="E190" s="30"/>
      <c r="F190" s="38"/>
    </row>
    <row r="191" spans="1:6" ht="15">
      <c r="A191" s="21" t="s">
        <v>5</v>
      </c>
      <c r="B191" s="22">
        <v>0.0003</v>
      </c>
      <c r="C191" s="23"/>
      <c r="D191" s="30"/>
      <c r="E191" s="30">
        <v>0.0003</v>
      </c>
      <c r="F191" s="38"/>
    </row>
    <row r="192" spans="1:6" ht="15">
      <c r="A192" s="21" t="s">
        <v>25</v>
      </c>
      <c r="B192" s="22">
        <v>0</v>
      </c>
      <c r="C192" s="23"/>
      <c r="D192" s="23"/>
      <c r="E192" s="23"/>
      <c r="F192" s="24"/>
    </row>
    <row r="193" spans="1:6" ht="15">
      <c r="A193" s="21" t="s">
        <v>26</v>
      </c>
      <c r="B193" s="22">
        <v>0</v>
      </c>
      <c r="C193" s="23"/>
      <c r="D193" s="23"/>
      <c r="E193" s="23"/>
      <c r="F193" s="24"/>
    </row>
    <row r="194" spans="1:6" ht="15">
      <c r="A194" s="21" t="s">
        <v>27</v>
      </c>
      <c r="B194" s="22">
        <v>0</v>
      </c>
      <c r="C194" s="23"/>
      <c r="D194" s="23"/>
      <c r="E194" s="23"/>
      <c r="F194" s="24"/>
    </row>
    <row r="195" spans="1:6" ht="15">
      <c r="A195" s="21" t="s">
        <v>28</v>
      </c>
      <c r="B195" s="22">
        <v>0</v>
      </c>
      <c r="C195" s="23"/>
      <c r="D195" s="23"/>
      <c r="E195" s="23"/>
      <c r="F195" s="24"/>
    </row>
    <row r="196" spans="1:6" ht="15">
      <c r="A196" s="231" t="s">
        <v>0</v>
      </c>
      <c r="B196" s="57">
        <v>0.233344</v>
      </c>
      <c r="C196" s="50"/>
      <c r="D196" s="44"/>
      <c r="E196" s="44">
        <v>0.233319</v>
      </c>
      <c r="F196" s="28">
        <v>2.5E-05</v>
      </c>
    </row>
    <row r="197" spans="1:6" ht="15">
      <c r="A197" s="232" t="s">
        <v>13</v>
      </c>
      <c r="B197" s="49">
        <v>0.159793</v>
      </c>
      <c r="C197" s="50">
        <v>0</v>
      </c>
      <c r="D197" s="44">
        <v>0</v>
      </c>
      <c r="E197" s="44">
        <v>0.159793</v>
      </c>
      <c r="F197" s="28">
        <v>0</v>
      </c>
    </row>
    <row r="198" spans="1:6" ht="15">
      <c r="A198" s="21" t="s">
        <v>14</v>
      </c>
      <c r="B198" s="22">
        <v>0.159793</v>
      </c>
      <c r="C198" s="23"/>
      <c r="D198" s="30"/>
      <c r="E198" s="30">
        <v>0.159793</v>
      </c>
      <c r="F198" s="38"/>
    </row>
    <row r="199" spans="1:6" ht="15.75" thickBot="1">
      <c r="A199" s="45" t="s">
        <v>15</v>
      </c>
      <c r="B199" s="40">
        <v>0.333</v>
      </c>
      <c r="C199" s="41"/>
      <c r="D199" s="42"/>
      <c r="E199" s="42">
        <v>0.333</v>
      </c>
      <c r="F199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86" zoomScaleNormal="86" zoomScalePageLayoutView="0" workbookViewId="0" topLeftCell="A1">
      <selection activeCell="H10" sqref="H10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57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58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105.03687500000001</v>
      </c>
      <c r="C8" s="15">
        <v>39.873409</v>
      </c>
      <c r="D8" s="16">
        <v>0.618057</v>
      </c>
      <c r="E8" s="16">
        <v>26.372961999999994</v>
      </c>
      <c r="F8" s="67">
        <v>38.172447</v>
      </c>
    </row>
    <row r="9" spans="1:6" s="3" customFormat="1" ht="20.25" customHeight="1" thickBot="1">
      <c r="A9" s="104" t="s">
        <v>40</v>
      </c>
      <c r="B9" s="105">
        <v>62.32351299999999</v>
      </c>
      <c r="C9" s="106">
        <v>20.089976999999998</v>
      </c>
      <c r="D9" s="106">
        <v>0.442146</v>
      </c>
      <c r="E9" s="106">
        <v>16.467661</v>
      </c>
      <c r="F9" s="107">
        <v>25.323728999999997</v>
      </c>
    </row>
    <row r="10" spans="1:6" s="81" customFormat="1" ht="20.25" customHeight="1">
      <c r="A10" s="186" t="s">
        <v>11</v>
      </c>
      <c r="B10" s="19">
        <v>19.03194</v>
      </c>
      <c r="C10" s="20">
        <v>0.018097</v>
      </c>
      <c r="D10" s="20">
        <v>0</v>
      </c>
      <c r="E10" s="20">
        <v>0.514865</v>
      </c>
      <c r="F10" s="75">
        <v>18.498977999999997</v>
      </c>
    </row>
    <row r="11" spans="1:6" s="6" customFormat="1" ht="15.75" customHeight="1">
      <c r="A11" s="187" t="s">
        <v>4</v>
      </c>
      <c r="B11" s="22">
        <v>4.6450059999999995</v>
      </c>
      <c r="C11" s="23">
        <v>0.002897</v>
      </c>
      <c r="D11" s="23"/>
      <c r="E11" s="23">
        <v>0.171282</v>
      </c>
      <c r="F11" s="24">
        <v>4.470827</v>
      </c>
    </row>
    <row r="12" spans="1:6" s="2" customFormat="1" ht="15.75" customHeight="1">
      <c r="A12" s="187" t="s">
        <v>12</v>
      </c>
      <c r="B12" s="22">
        <v>0.055465</v>
      </c>
      <c r="C12" s="23"/>
      <c r="D12" s="23"/>
      <c r="E12" s="23">
        <v>0.0126</v>
      </c>
      <c r="F12" s="24">
        <v>0.042865</v>
      </c>
    </row>
    <row r="13" spans="1:6" s="2" customFormat="1" ht="15.75" customHeight="1">
      <c r="A13" s="187" t="s">
        <v>5</v>
      </c>
      <c r="B13" s="22">
        <v>14.204381</v>
      </c>
      <c r="C13" s="23">
        <v>0.013477</v>
      </c>
      <c r="D13" s="23"/>
      <c r="E13" s="23">
        <v>0.242245</v>
      </c>
      <c r="F13" s="24">
        <v>13.948659</v>
      </c>
    </row>
    <row r="14" spans="1:6" s="2" customFormat="1" ht="15.75" customHeight="1">
      <c r="A14" s="187" t="s">
        <v>25</v>
      </c>
      <c r="B14" s="22">
        <v>0.002422</v>
      </c>
      <c r="C14" s="23"/>
      <c r="D14" s="23"/>
      <c r="E14" s="23">
        <v>0.002422</v>
      </c>
      <c r="F14" s="24"/>
    </row>
    <row r="15" spans="1:6" s="2" customFormat="1" ht="15.75" customHeight="1">
      <c r="A15" s="187" t="s">
        <v>26</v>
      </c>
      <c r="B15" s="22">
        <v>0.1121</v>
      </c>
      <c r="C15" s="23"/>
      <c r="D15" s="23"/>
      <c r="E15" s="23">
        <v>0.083554</v>
      </c>
      <c r="F15" s="24">
        <v>0.028546</v>
      </c>
    </row>
    <row r="16" spans="1:6" s="2" customFormat="1" ht="15.75" customHeight="1">
      <c r="A16" s="187" t="s">
        <v>27</v>
      </c>
      <c r="B16" s="22">
        <v>0.007071</v>
      </c>
      <c r="C16" s="23"/>
      <c r="D16" s="23"/>
      <c r="E16" s="23"/>
      <c r="F16" s="24">
        <v>0.007071</v>
      </c>
    </row>
    <row r="17" spans="1:6" s="2" customFormat="1" ht="15.75" customHeight="1">
      <c r="A17" s="187" t="s">
        <v>28</v>
      </c>
      <c r="B17" s="22">
        <v>0.005495</v>
      </c>
      <c r="C17" s="23">
        <v>0.001723</v>
      </c>
      <c r="D17" s="23"/>
      <c r="E17" s="23">
        <v>0.002762</v>
      </c>
      <c r="F17" s="24">
        <v>0.00101</v>
      </c>
    </row>
    <row r="18" spans="1:6" s="2" customFormat="1" ht="15.75" customHeight="1">
      <c r="A18" s="186" t="s">
        <v>0</v>
      </c>
      <c r="B18" s="25">
        <v>27.479214999999996</v>
      </c>
      <c r="C18" s="26">
        <v>11.420084</v>
      </c>
      <c r="D18" s="27">
        <v>0.441028</v>
      </c>
      <c r="E18" s="44">
        <v>9.533852</v>
      </c>
      <c r="F18" s="28">
        <v>6.084251</v>
      </c>
    </row>
    <row r="19" spans="1:6" s="101" customFormat="1" ht="15.75" customHeight="1">
      <c r="A19" s="186" t="s">
        <v>13</v>
      </c>
      <c r="B19" s="25">
        <v>14.18056</v>
      </c>
      <c r="C19" s="26">
        <v>7.019997999999999</v>
      </c>
      <c r="D19" s="26">
        <v>0.001118</v>
      </c>
      <c r="E19" s="26">
        <v>6.418944000000001</v>
      </c>
      <c r="F19" s="29">
        <v>0.7405</v>
      </c>
    </row>
    <row r="20" spans="1:6" s="101" customFormat="1" ht="16.5" customHeight="1">
      <c r="A20" s="187" t="s">
        <v>14</v>
      </c>
      <c r="B20" s="22">
        <v>14.18056</v>
      </c>
      <c r="C20" s="23">
        <v>7.019997999999999</v>
      </c>
      <c r="D20" s="30">
        <v>0.001118</v>
      </c>
      <c r="E20" s="30">
        <v>6.418944000000001</v>
      </c>
      <c r="F20" s="31">
        <v>0.7405</v>
      </c>
    </row>
    <row r="21" spans="1:6" s="81" customFormat="1" ht="15.75" customHeight="1">
      <c r="A21" s="203" t="s">
        <v>15</v>
      </c>
      <c r="B21" s="33">
        <v>20.878000000000004</v>
      </c>
      <c r="C21" s="34">
        <v>9.044</v>
      </c>
      <c r="D21" s="35">
        <v>0.002</v>
      </c>
      <c r="E21" s="35">
        <v>10.483</v>
      </c>
      <c r="F21" s="36">
        <v>1.349</v>
      </c>
    </row>
    <row r="22" spans="1:6" s="102" customFormat="1" ht="15.75" customHeight="1">
      <c r="A22" s="186" t="s">
        <v>16</v>
      </c>
      <c r="B22" s="25">
        <v>1.631798</v>
      </c>
      <c r="C22" s="26">
        <v>1.631798</v>
      </c>
      <c r="D22" s="27">
        <v>0</v>
      </c>
      <c r="E22" s="27">
        <v>0</v>
      </c>
      <c r="F22" s="37">
        <v>0</v>
      </c>
    </row>
    <row r="23" spans="1:6" s="101" customFormat="1" ht="15.75" customHeight="1">
      <c r="A23" s="187" t="s">
        <v>14</v>
      </c>
      <c r="B23" s="22">
        <v>1.631798</v>
      </c>
      <c r="C23" s="23">
        <v>1.631798</v>
      </c>
      <c r="D23" s="30"/>
      <c r="E23" s="30"/>
      <c r="F23" s="38"/>
    </row>
    <row r="24" spans="1:6" s="2" customFormat="1" ht="15.75" customHeight="1" thickBot="1">
      <c r="A24" s="190" t="s">
        <v>17</v>
      </c>
      <c r="B24" s="40">
        <v>3.111</v>
      </c>
      <c r="C24" s="41">
        <v>3.111</v>
      </c>
      <c r="D24" s="42"/>
      <c r="E24" s="42"/>
      <c r="F24" s="43"/>
    </row>
    <row r="25" spans="1:6" s="233" customFormat="1" ht="15.75" customHeight="1" thickBot="1">
      <c r="A25" s="85" t="s">
        <v>18</v>
      </c>
      <c r="B25" s="82">
        <v>4.821682</v>
      </c>
      <c r="C25" s="83">
        <v>4.821682</v>
      </c>
      <c r="D25" s="83">
        <v>0</v>
      </c>
      <c r="E25" s="83">
        <v>0</v>
      </c>
      <c r="F25" s="84">
        <v>0</v>
      </c>
    </row>
    <row r="26" spans="1:6" s="81" customFormat="1" ht="15.75" customHeight="1">
      <c r="A26" s="18" t="s">
        <v>11</v>
      </c>
      <c r="B26" s="19">
        <v>0</v>
      </c>
      <c r="C26" s="20">
        <v>0</v>
      </c>
      <c r="D26" s="20">
        <v>0</v>
      </c>
      <c r="E26" s="20">
        <v>0</v>
      </c>
      <c r="F26" s="75">
        <v>0</v>
      </c>
    </row>
    <row r="27" spans="1:6" s="4" customFormat="1" ht="15.75" customHeight="1">
      <c r="A27" s="21" t="s">
        <v>4</v>
      </c>
      <c r="B27" s="22"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v>4.821682</v>
      </c>
      <c r="C35" s="26">
        <v>4.821682</v>
      </c>
      <c r="D35" s="27"/>
      <c r="E35" s="27"/>
      <c r="F35" s="37"/>
    </row>
    <row r="36" spans="1:6" s="6" customFormat="1" ht="15.75" customHeight="1">
      <c r="A36" s="21" t="s">
        <v>14</v>
      </c>
      <c r="B36" s="22">
        <v>4.821682</v>
      </c>
      <c r="C36" s="23">
        <v>4.821682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v>7.194</v>
      </c>
      <c r="C37" s="41">
        <v>7.194</v>
      </c>
      <c r="D37" s="42"/>
      <c r="E37" s="42"/>
      <c r="F37" s="43"/>
    </row>
    <row r="38" spans="1:6" s="205" customFormat="1" ht="20.25" customHeight="1" thickBot="1">
      <c r="A38" s="85" t="s">
        <v>29</v>
      </c>
      <c r="B38" s="82">
        <v>11.936706000000001</v>
      </c>
      <c r="C38" s="83">
        <v>5.673449</v>
      </c>
      <c r="D38" s="83">
        <v>0.175911</v>
      </c>
      <c r="E38" s="83">
        <v>3.1736820000000003</v>
      </c>
      <c r="F38" s="84">
        <v>2.9136640000000003</v>
      </c>
    </row>
    <row r="39" spans="1:6" s="6" customFormat="1" ht="15.75" customHeight="1">
      <c r="A39" s="18" t="s">
        <v>11</v>
      </c>
      <c r="B39" s="19">
        <v>2.361459</v>
      </c>
      <c r="C39" s="20">
        <v>0</v>
      </c>
      <c r="D39" s="20">
        <v>0</v>
      </c>
      <c r="E39" s="20">
        <v>0.122991</v>
      </c>
      <c r="F39" s="75">
        <v>2.238468</v>
      </c>
    </row>
    <row r="40" spans="1:6" ht="15">
      <c r="A40" s="47" t="s">
        <v>4</v>
      </c>
      <c r="B40" s="22">
        <v>2.222787</v>
      </c>
      <c r="C40" s="23"/>
      <c r="D40" s="23"/>
      <c r="E40" s="23">
        <v>0.115659</v>
      </c>
      <c r="F40" s="24">
        <v>2.107128</v>
      </c>
    </row>
    <row r="41" spans="1:6" ht="15">
      <c r="A41" s="47" t="s">
        <v>19</v>
      </c>
      <c r="B41" s="22">
        <v>0.077624</v>
      </c>
      <c r="C41" s="23"/>
      <c r="D41" s="30"/>
      <c r="E41" s="30"/>
      <c r="F41" s="38">
        <v>0.077624</v>
      </c>
    </row>
    <row r="42" spans="1:6" ht="15">
      <c r="A42" s="47" t="s">
        <v>5</v>
      </c>
      <c r="B42" s="22">
        <v>0.061048</v>
      </c>
      <c r="C42" s="23"/>
      <c r="D42" s="30"/>
      <c r="E42" s="30">
        <v>0.007332</v>
      </c>
      <c r="F42" s="38">
        <v>0.053716</v>
      </c>
    </row>
    <row r="43" spans="1:6" ht="15">
      <c r="A43" s="47" t="s">
        <v>25</v>
      </c>
      <c r="B43" s="22">
        <v>0</v>
      </c>
      <c r="C43" s="23"/>
      <c r="D43" s="23"/>
      <c r="E43" s="23"/>
      <c r="F43" s="24"/>
    </row>
    <row r="44" spans="1:6" ht="15">
      <c r="A44" s="47" t="s">
        <v>26</v>
      </c>
      <c r="B44" s="22">
        <v>0</v>
      </c>
      <c r="C44" s="23"/>
      <c r="D44" s="23"/>
      <c r="E44" s="23"/>
      <c r="F44" s="24"/>
    </row>
    <row r="45" spans="1:6" ht="15">
      <c r="A45" s="47" t="s">
        <v>27</v>
      </c>
      <c r="B45" s="22">
        <v>0</v>
      </c>
      <c r="C45" s="23"/>
      <c r="D45" s="23"/>
      <c r="E45" s="23"/>
      <c r="F45" s="24"/>
    </row>
    <row r="46" spans="1:6" ht="15">
      <c r="A46" s="47" t="s">
        <v>28</v>
      </c>
      <c r="B46" s="22">
        <v>0</v>
      </c>
      <c r="C46" s="23"/>
      <c r="D46" s="23"/>
      <c r="E46" s="23"/>
      <c r="F46" s="24"/>
    </row>
    <row r="47" spans="1:6" ht="15">
      <c r="A47" s="46" t="s">
        <v>0</v>
      </c>
      <c r="B47" s="25">
        <v>4.455142</v>
      </c>
      <c r="C47" s="26">
        <v>2.019819</v>
      </c>
      <c r="D47" s="27">
        <v>0.175911</v>
      </c>
      <c r="E47" s="44">
        <v>1.617415</v>
      </c>
      <c r="F47" s="28">
        <v>0.641997</v>
      </c>
    </row>
    <row r="48" spans="1:6" s="209" customFormat="1" ht="15">
      <c r="A48" s="125" t="s">
        <v>13</v>
      </c>
      <c r="B48" s="111">
        <v>5.120105</v>
      </c>
      <c r="C48" s="112">
        <v>3.65363</v>
      </c>
      <c r="D48" s="126">
        <v>0</v>
      </c>
      <c r="E48" s="126">
        <v>1.433276</v>
      </c>
      <c r="F48" s="127">
        <v>0.033199</v>
      </c>
    </row>
    <row r="49" spans="1:6" s="209" customFormat="1" ht="15">
      <c r="A49" s="128" t="s">
        <v>14</v>
      </c>
      <c r="B49" s="114">
        <v>5.120105</v>
      </c>
      <c r="C49" s="112">
        <v>3.65363</v>
      </c>
      <c r="D49" s="126"/>
      <c r="E49" s="129">
        <v>1.433276</v>
      </c>
      <c r="F49" s="130">
        <v>0.033199</v>
      </c>
    </row>
    <row r="50" spans="1:6" s="209" customFormat="1" ht="15.75" thickBot="1">
      <c r="A50" s="131" t="s">
        <v>15</v>
      </c>
      <c r="B50" s="132">
        <v>7.815</v>
      </c>
      <c r="C50" s="133">
        <v>4.657</v>
      </c>
      <c r="D50" s="134"/>
      <c r="E50" s="134">
        <v>3.102</v>
      </c>
      <c r="F50" s="135">
        <v>0.056</v>
      </c>
    </row>
    <row r="51" spans="1:6" s="205" customFormat="1" ht="7.5" customHeight="1" hidden="1" thickBot="1">
      <c r="A51" s="85" t="s">
        <v>36</v>
      </c>
      <c r="B51" s="82">
        <v>0</v>
      </c>
      <c r="C51" s="83">
        <v>0</v>
      </c>
      <c r="D51" s="83">
        <v>0</v>
      </c>
      <c r="E51" s="83">
        <v>0</v>
      </c>
      <c r="F51" s="84">
        <v>0</v>
      </c>
    </row>
    <row r="52" spans="1:6" s="6" customFormat="1" ht="15.75" customHeight="1" hidden="1" thickBot="1">
      <c r="A52" s="18" t="s">
        <v>11</v>
      </c>
      <c r="B52" s="19">
        <v>0</v>
      </c>
      <c r="C52" s="20">
        <v>0</v>
      </c>
      <c r="D52" s="20">
        <v>0</v>
      </c>
      <c r="E52" s="20">
        <v>0</v>
      </c>
      <c r="F52" s="75">
        <v>0</v>
      </c>
    </row>
    <row r="53" spans="1:6" ht="15.75" hidden="1" thickBot="1">
      <c r="A53" s="21" t="s">
        <v>4</v>
      </c>
      <c r="B53" s="22">
        <v>0</v>
      </c>
      <c r="C53" s="23"/>
      <c r="D53" s="30"/>
      <c r="E53" s="30"/>
      <c r="F53" s="38"/>
    </row>
    <row r="54" spans="1:6" ht="15.75" hidden="1" thickBot="1">
      <c r="A54" s="21" t="s">
        <v>19</v>
      </c>
      <c r="B54" s="22">
        <v>0</v>
      </c>
      <c r="C54" s="23"/>
      <c r="D54" s="30"/>
      <c r="E54" s="30"/>
      <c r="F54" s="38"/>
    </row>
    <row r="55" spans="1:6" ht="15.75" hidden="1" thickBot="1">
      <c r="A55" s="21" t="s">
        <v>5</v>
      </c>
      <c r="B55" s="22">
        <v>0</v>
      </c>
      <c r="C55" s="23"/>
      <c r="D55" s="30"/>
      <c r="E55" s="30"/>
      <c r="F55" s="38"/>
    </row>
    <row r="56" spans="1:6" ht="15.75" hidden="1" thickBot="1">
      <c r="A56" s="21" t="s">
        <v>25</v>
      </c>
      <c r="B56" s="22">
        <v>0</v>
      </c>
      <c r="C56" s="23"/>
      <c r="D56" s="23"/>
      <c r="E56" s="23"/>
      <c r="F56" s="24"/>
    </row>
    <row r="57" spans="1:6" ht="15.75" hidden="1" thickBot="1">
      <c r="A57" s="21" t="s">
        <v>26</v>
      </c>
      <c r="B57" s="22">
        <v>0</v>
      </c>
      <c r="C57" s="23"/>
      <c r="D57" s="23"/>
      <c r="E57" s="23"/>
      <c r="F57" s="24"/>
    </row>
    <row r="58" spans="1:6" ht="15.75" hidden="1" thickBot="1">
      <c r="A58" s="21" t="s">
        <v>27</v>
      </c>
      <c r="B58" s="22">
        <v>0</v>
      </c>
      <c r="C58" s="23"/>
      <c r="D58" s="23"/>
      <c r="E58" s="23"/>
      <c r="F58" s="24"/>
    </row>
    <row r="59" spans="1:6" ht="15.75" hidden="1" thickBot="1">
      <c r="A59" s="21" t="s">
        <v>28</v>
      </c>
      <c r="B59" s="22">
        <v>0</v>
      </c>
      <c r="C59" s="23"/>
      <c r="D59" s="23"/>
      <c r="E59" s="23"/>
      <c r="F59" s="24"/>
    </row>
    <row r="60" spans="1:6" ht="15.75" hidden="1" thickBot="1">
      <c r="A60" s="18" t="s">
        <v>0</v>
      </c>
      <c r="B60" s="25">
        <v>0</v>
      </c>
      <c r="C60" s="26"/>
      <c r="D60" s="27"/>
      <c r="E60" s="44"/>
      <c r="F60" s="28"/>
    </row>
    <row r="61" spans="1:6" ht="15.75" hidden="1" thickBot="1">
      <c r="A61" s="18" t="s">
        <v>31</v>
      </c>
      <c r="B61" s="25">
        <v>0</v>
      </c>
      <c r="C61" s="26">
        <v>0</v>
      </c>
      <c r="D61" s="27">
        <v>0</v>
      </c>
      <c r="E61" s="27">
        <v>0</v>
      </c>
      <c r="F61" s="37">
        <v>0</v>
      </c>
    </row>
    <row r="62" spans="1:6" ht="15.75" hidden="1" thickBot="1">
      <c r="A62" s="21" t="s">
        <v>14</v>
      </c>
      <c r="B62" s="22">
        <v>0</v>
      </c>
      <c r="C62" s="23"/>
      <c r="D62" s="30"/>
      <c r="E62" s="30"/>
      <c r="F62" s="38"/>
    </row>
    <row r="63" spans="1:6" ht="15.75" hidden="1" thickBot="1">
      <c r="A63" s="45" t="s">
        <v>15</v>
      </c>
      <c r="B63" s="40">
        <v>0</v>
      </c>
      <c r="C63" s="41"/>
      <c r="D63" s="42"/>
      <c r="E63" s="42"/>
      <c r="F63" s="43"/>
    </row>
    <row r="64" spans="1:6" s="205" customFormat="1" ht="15.75" thickBot="1">
      <c r="A64" s="85" t="s">
        <v>38</v>
      </c>
      <c r="B64" s="82">
        <v>3.2342110000000006</v>
      </c>
      <c r="C64" s="83">
        <v>3.2202570000000006</v>
      </c>
      <c r="D64" s="83">
        <v>0</v>
      </c>
      <c r="E64" s="83">
        <v>0</v>
      </c>
      <c r="F64" s="84">
        <v>0.013954000000000001</v>
      </c>
    </row>
    <row r="65" spans="1:6" s="6" customFormat="1" ht="15.75" customHeight="1">
      <c r="A65" s="18" t="s">
        <v>11</v>
      </c>
      <c r="B65" s="19">
        <v>0</v>
      </c>
      <c r="C65" s="20">
        <v>0</v>
      </c>
      <c r="D65" s="20">
        <v>0</v>
      </c>
      <c r="E65" s="20">
        <v>0</v>
      </c>
      <c r="F65" s="75">
        <v>0</v>
      </c>
    </row>
    <row r="66" spans="1:6" ht="15">
      <c r="A66" s="21" t="s">
        <v>4</v>
      </c>
      <c r="B66" s="22">
        <v>0</v>
      </c>
      <c r="C66" s="23"/>
      <c r="D66" s="30"/>
      <c r="E66" s="30"/>
      <c r="F66" s="38"/>
    </row>
    <row r="67" spans="1:6" ht="15">
      <c r="A67" s="21" t="s">
        <v>19</v>
      </c>
      <c r="B67" s="22">
        <v>0</v>
      </c>
      <c r="C67" s="23"/>
      <c r="D67" s="30"/>
      <c r="E67" s="30"/>
      <c r="F67" s="38"/>
    </row>
    <row r="68" spans="1:6" ht="15">
      <c r="A68" s="21" t="s">
        <v>5</v>
      </c>
      <c r="B68" s="22">
        <v>0</v>
      </c>
      <c r="C68" s="23"/>
      <c r="D68" s="30"/>
      <c r="E68" s="30"/>
      <c r="F68" s="38"/>
    </row>
    <row r="69" spans="1:6" ht="15">
      <c r="A69" s="21" t="s">
        <v>25</v>
      </c>
      <c r="B69" s="22">
        <v>0</v>
      </c>
      <c r="C69" s="23"/>
      <c r="D69" s="23"/>
      <c r="E69" s="23"/>
      <c r="F69" s="24"/>
    </row>
    <row r="70" spans="1:6" ht="15">
      <c r="A70" s="21" t="s">
        <v>26</v>
      </c>
      <c r="B70" s="22">
        <v>0</v>
      </c>
      <c r="C70" s="23"/>
      <c r="D70" s="23"/>
      <c r="E70" s="23"/>
      <c r="F70" s="24"/>
    </row>
    <row r="71" spans="1:6" ht="15">
      <c r="A71" s="21" t="s">
        <v>27</v>
      </c>
      <c r="B71" s="22">
        <v>0</v>
      </c>
      <c r="C71" s="23"/>
      <c r="D71" s="23"/>
      <c r="E71" s="23"/>
      <c r="F71" s="24"/>
    </row>
    <row r="72" spans="1:6" ht="15">
      <c r="A72" s="21" t="s">
        <v>28</v>
      </c>
      <c r="B72" s="22">
        <v>0</v>
      </c>
      <c r="C72" s="23"/>
      <c r="D72" s="23"/>
      <c r="E72" s="23"/>
      <c r="F72" s="24"/>
    </row>
    <row r="73" spans="1:6" ht="15">
      <c r="A73" s="18" t="s">
        <v>0</v>
      </c>
      <c r="B73" s="25">
        <v>1.0518930000000002</v>
      </c>
      <c r="C73" s="26">
        <v>1.0379390000000002</v>
      </c>
      <c r="D73" s="27"/>
      <c r="E73" s="44"/>
      <c r="F73" s="28">
        <v>0.013954000000000001</v>
      </c>
    </row>
    <row r="74" spans="1:6" s="209" customFormat="1" ht="15">
      <c r="A74" s="110" t="s">
        <v>13</v>
      </c>
      <c r="B74" s="111">
        <v>2.1823180000000004</v>
      </c>
      <c r="C74" s="112">
        <v>2.1823180000000004</v>
      </c>
      <c r="D74" s="126">
        <v>0</v>
      </c>
      <c r="E74" s="126">
        <v>0</v>
      </c>
      <c r="F74" s="127">
        <v>0</v>
      </c>
    </row>
    <row r="75" spans="1:6" s="209" customFormat="1" ht="15">
      <c r="A75" s="113" t="s">
        <v>14</v>
      </c>
      <c r="B75" s="114">
        <v>2.1823180000000004</v>
      </c>
      <c r="C75" s="115">
        <v>2.1823180000000004</v>
      </c>
      <c r="D75" s="116"/>
      <c r="E75" s="116"/>
      <c r="F75" s="136"/>
    </row>
    <row r="76" spans="1:6" s="209" customFormat="1" ht="15.75" thickBot="1">
      <c r="A76" s="137" t="s">
        <v>15</v>
      </c>
      <c r="B76" s="132">
        <v>1.878</v>
      </c>
      <c r="C76" s="133">
        <v>1.878</v>
      </c>
      <c r="D76" s="134"/>
      <c r="E76" s="134"/>
      <c r="F76" s="135"/>
    </row>
    <row r="77" spans="1:6" s="205" customFormat="1" ht="15.75" thickBot="1">
      <c r="A77" s="85" t="s">
        <v>20</v>
      </c>
      <c r="B77" s="82">
        <v>4.251068</v>
      </c>
      <c r="C77" s="83">
        <v>0.41065399999999996</v>
      </c>
      <c r="D77" s="83">
        <v>0</v>
      </c>
      <c r="E77" s="83">
        <v>1.4571580000000002</v>
      </c>
      <c r="F77" s="84">
        <v>2.383256</v>
      </c>
    </row>
    <row r="78" spans="1:6" s="6" customFormat="1" ht="15.75" customHeight="1">
      <c r="A78" s="18" t="s">
        <v>11</v>
      </c>
      <c r="B78" s="19">
        <v>1.815775</v>
      </c>
      <c r="C78" s="20">
        <v>0.06003</v>
      </c>
      <c r="D78" s="20">
        <v>0</v>
      </c>
      <c r="E78" s="20">
        <v>0.126119</v>
      </c>
      <c r="F78" s="75">
        <v>1.6296259999999998</v>
      </c>
    </row>
    <row r="79" spans="1:6" ht="15">
      <c r="A79" s="47" t="s">
        <v>4</v>
      </c>
      <c r="B79" s="22">
        <v>1.16729</v>
      </c>
      <c r="C79" s="23"/>
      <c r="D79" s="30"/>
      <c r="E79" s="30">
        <v>0.007096</v>
      </c>
      <c r="F79" s="38">
        <v>1.160194</v>
      </c>
    </row>
    <row r="80" spans="1:6" ht="15">
      <c r="A80" s="47" t="s">
        <v>19</v>
      </c>
      <c r="B80" s="22">
        <v>0</v>
      </c>
      <c r="C80" s="23"/>
      <c r="D80" s="30"/>
      <c r="E80" s="30"/>
      <c r="F80" s="38"/>
    </row>
    <row r="81" spans="1:6" ht="15">
      <c r="A81" s="47" t="s">
        <v>5</v>
      </c>
      <c r="B81" s="22">
        <v>0.462884</v>
      </c>
      <c r="C81" s="23"/>
      <c r="D81" s="30"/>
      <c r="E81" s="30">
        <v>0.000201</v>
      </c>
      <c r="F81" s="38">
        <v>0.462683</v>
      </c>
    </row>
    <row r="82" spans="1:6" ht="15">
      <c r="A82" s="47" t="s">
        <v>25</v>
      </c>
      <c r="B82" s="22">
        <v>0</v>
      </c>
      <c r="C82" s="23"/>
      <c r="D82" s="23"/>
      <c r="E82" s="23"/>
      <c r="F82" s="24"/>
    </row>
    <row r="83" spans="1:6" ht="15">
      <c r="A83" s="47" t="s">
        <v>26</v>
      </c>
      <c r="B83" s="22">
        <v>0.006749</v>
      </c>
      <c r="C83" s="23"/>
      <c r="D83" s="23"/>
      <c r="E83" s="23"/>
      <c r="F83" s="24">
        <v>0.006749</v>
      </c>
    </row>
    <row r="84" spans="1:6" ht="15">
      <c r="A84" s="47" t="s">
        <v>27</v>
      </c>
      <c r="B84" s="22">
        <v>0.178852</v>
      </c>
      <c r="C84" s="23">
        <v>0.06003</v>
      </c>
      <c r="D84" s="23"/>
      <c r="E84" s="23">
        <v>0.118822</v>
      </c>
      <c r="F84" s="24"/>
    </row>
    <row r="85" spans="1:6" ht="15">
      <c r="A85" s="47" t="s">
        <v>28</v>
      </c>
      <c r="B85" s="22">
        <v>0</v>
      </c>
      <c r="C85" s="23"/>
      <c r="D85" s="23"/>
      <c r="E85" s="23"/>
      <c r="F85" s="24"/>
    </row>
    <row r="86" spans="1:6" ht="15">
      <c r="A86" s="46" t="s">
        <v>0</v>
      </c>
      <c r="B86" s="25">
        <v>2.357376</v>
      </c>
      <c r="C86" s="26">
        <v>0.350624</v>
      </c>
      <c r="D86" s="27"/>
      <c r="E86" s="44">
        <v>1.299488</v>
      </c>
      <c r="F86" s="28">
        <v>0.707264</v>
      </c>
    </row>
    <row r="87" spans="1:6" s="209" customFormat="1" ht="15">
      <c r="A87" s="125" t="s">
        <v>13</v>
      </c>
      <c r="B87" s="111">
        <v>0.077917</v>
      </c>
      <c r="C87" s="112">
        <v>0</v>
      </c>
      <c r="D87" s="126">
        <v>0</v>
      </c>
      <c r="E87" s="126">
        <v>0.031551</v>
      </c>
      <c r="F87" s="127">
        <v>0.046366</v>
      </c>
    </row>
    <row r="88" spans="1:6" s="209" customFormat="1" ht="15">
      <c r="A88" s="128" t="s">
        <v>14</v>
      </c>
      <c r="B88" s="114">
        <v>0.077917</v>
      </c>
      <c r="C88" s="115"/>
      <c r="D88" s="116"/>
      <c r="E88" s="116">
        <v>0.031551</v>
      </c>
      <c r="F88" s="136">
        <v>0.046366</v>
      </c>
    </row>
    <row r="89" spans="1:6" s="209" customFormat="1" ht="15.75" thickBot="1">
      <c r="A89" s="131" t="s">
        <v>15</v>
      </c>
      <c r="B89" s="132">
        <v>0.13</v>
      </c>
      <c r="C89" s="133"/>
      <c r="D89" s="134"/>
      <c r="E89" s="116">
        <v>0.051</v>
      </c>
      <c r="F89" s="135">
        <v>0.079</v>
      </c>
    </row>
    <row r="90" spans="1:6" s="205" customFormat="1" ht="15.75" thickBot="1">
      <c r="A90" s="85" t="s">
        <v>30</v>
      </c>
      <c r="B90" s="82">
        <v>2.224887</v>
      </c>
      <c r="C90" s="83">
        <v>1.148778</v>
      </c>
      <c r="D90" s="83">
        <v>0</v>
      </c>
      <c r="E90" s="83">
        <v>0.647832</v>
      </c>
      <c r="F90" s="84">
        <v>0.428277</v>
      </c>
    </row>
    <row r="91" spans="1:6" s="6" customFormat="1" ht="15.75" customHeight="1">
      <c r="A91" s="18" t="s">
        <v>11</v>
      </c>
      <c r="B91" s="19">
        <v>0.365422</v>
      </c>
      <c r="C91" s="20">
        <v>0.000348</v>
      </c>
      <c r="D91" s="20">
        <v>0</v>
      </c>
      <c r="E91" s="20">
        <v>0</v>
      </c>
      <c r="F91" s="20">
        <v>0.365074</v>
      </c>
    </row>
    <row r="92" spans="1:6" ht="15">
      <c r="A92" s="47" t="s">
        <v>4</v>
      </c>
      <c r="B92" s="22">
        <v>0.363277</v>
      </c>
      <c r="C92" s="23"/>
      <c r="D92" s="30"/>
      <c r="E92" s="30"/>
      <c r="F92" s="38">
        <v>0.363277</v>
      </c>
    </row>
    <row r="93" spans="1:6" ht="15">
      <c r="A93" s="47" t="s">
        <v>19</v>
      </c>
      <c r="B93" s="22">
        <v>0.001797</v>
      </c>
      <c r="C93" s="23"/>
      <c r="D93" s="30"/>
      <c r="E93" s="30"/>
      <c r="F93" s="38">
        <v>0.001797</v>
      </c>
    </row>
    <row r="94" spans="1:6" ht="15">
      <c r="A94" s="47" t="s">
        <v>5</v>
      </c>
      <c r="B94" s="22">
        <v>0</v>
      </c>
      <c r="C94" s="23"/>
      <c r="D94" s="30"/>
      <c r="E94" s="30"/>
      <c r="F94" s="38"/>
    </row>
    <row r="95" spans="1:6" ht="15">
      <c r="A95" s="47" t="s">
        <v>25</v>
      </c>
      <c r="B95" s="22">
        <v>0</v>
      </c>
      <c r="C95" s="23"/>
      <c r="D95" s="23"/>
      <c r="E95" s="23"/>
      <c r="F95" s="24"/>
    </row>
    <row r="96" spans="1:6" ht="15">
      <c r="A96" s="47" t="s">
        <v>26</v>
      </c>
      <c r="B96" s="22">
        <v>0</v>
      </c>
      <c r="C96" s="23"/>
      <c r="D96" s="23"/>
      <c r="E96" s="23"/>
      <c r="F96" s="24"/>
    </row>
    <row r="97" spans="1:6" ht="15">
      <c r="A97" s="47" t="s">
        <v>27</v>
      </c>
      <c r="B97" s="22">
        <v>0</v>
      </c>
      <c r="C97" s="23"/>
      <c r="D97" s="23"/>
      <c r="E97" s="23"/>
      <c r="F97" s="24"/>
    </row>
    <row r="98" spans="1:6" ht="15">
      <c r="A98" s="47" t="s">
        <v>28</v>
      </c>
      <c r="B98" s="22">
        <v>0.000348</v>
      </c>
      <c r="C98" s="23">
        <v>0.000348</v>
      </c>
      <c r="D98" s="23"/>
      <c r="E98" s="23"/>
      <c r="F98" s="24"/>
    </row>
    <row r="99" spans="1:6" ht="15">
      <c r="A99" s="46" t="s">
        <v>0</v>
      </c>
      <c r="B99" s="25">
        <v>1.798551</v>
      </c>
      <c r="C99" s="26">
        <v>1.14843</v>
      </c>
      <c r="D99" s="27"/>
      <c r="E99" s="44">
        <v>0.634068</v>
      </c>
      <c r="F99" s="28">
        <v>0.016053</v>
      </c>
    </row>
    <row r="100" spans="1:6" ht="15">
      <c r="A100" s="46" t="s">
        <v>13</v>
      </c>
      <c r="B100" s="25">
        <v>0.060913999999999996</v>
      </c>
      <c r="C100" s="26">
        <v>0</v>
      </c>
      <c r="D100" s="27">
        <v>0</v>
      </c>
      <c r="E100" s="27">
        <v>0.013764</v>
      </c>
      <c r="F100" s="37">
        <v>0.04715</v>
      </c>
    </row>
    <row r="101" spans="1:6" ht="15">
      <c r="A101" s="47" t="s">
        <v>14</v>
      </c>
      <c r="B101" s="22">
        <v>0.060913999999999996</v>
      </c>
      <c r="C101" s="23"/>
      <c r="D101" s="30"/>
      <c r="E101" s="30">
        <v>0.013764</v>
      </c>
      <c r="F101" s="38">
        <v>0.04715</v>
      </c>
    </row>
    <row r="102" spans="1:6" ht="15.75" thickBot="1">
      <c r="A102" s="48" t="s">
        <v>15</v>
      </c>
      <c r="B102" s="40">
        <v>0.096</v>
      </c>
      <c r="C102" s="41"/>
      <c r="D102" s="42"/>
      <c r="E102" s="42">
        <v>0.026</v>
      </c>
      <c r="F102" s="43">
        <v>0.07</v>
      </c>
    </row>
    <row r="103" spans="1:6" s="205" customFormat="1" ht="15.75" thickBot="1">
      <c r="A103" s="85" t="s">
        <v>21</v>
      </c>
      <c r="B103" s="82">
        <v>3.7568580000000003</v>
      </c>
      <c r="C103" s="83">
        <v>2.4330640000000003</v>
      </c>
      <c r="D103" s="83">
        <v>0</v>
      </c>
      <c r="E103" s="83">
        <v>0.703566</v>
      </c>
      <c r="F103" s="84">
        <v>0.620228</v>
      </c>
    </row>
    <row r="104" spans="1:6" s="6" customFormat="1" ht="15.75" customHeight="1">
      <c r="A104" s="18" t="s">
        <v>11</v>
      </c>
      <c r="B104" s="19">
        <v>0.48237800000000003</v>
      </c>
      <c r="C104" s="20">
        <v>0</v>
      </c>
      <c r="D104" s="20">
        <v>0</v>
      </c>
      <c r="E104" s="20">
        <v>0.04929999999999999</v>
      </c>
      <c r="F104" s="75">
        <v>0.433078</v>
      </c>
    </row>
    <row r="105" spans="1:6" ht="15">
      <c r="A105" s="47" t="s">
        <v>4</v>
      </c>
      <c r="B105" s="22">
        <v>0.153884</v>
      </c>
      <c r="C105" s="23"/>
      <c r="D105" s="30"/>
      <c r="E105" s="30">
        <v>0.043604</v>
      </c>
      <c r="F105" s="38">
        <v>0.11028</v>
      </c>
    </row>
    <row r="106" spans="1:6" ht="15">
      <c r="A106" s="47" t="s">
        <v>19</v>
      </c>
      <c r="B106" s="22">
        <v>0.01216</v>
      </c>
      <c r="C106" s="23"/>
      <c r="D106" s="30"/>
      <c r="E106" s="30">
        <v>0.0016</v>
      </c>
      <c r="F106" s="38">
        <v>0.01056</v>
      </c>
    </row>
    <row r="107" spans="1:6" ht="15">
      <c r="A107" s="47" t="s">
        <v>5</v>
      </c>
      <c r="B107" s="22">
        <v>0.315767</v>
      </c>
      <c r="C107" s="23"/>
      <c r="D107" s="30"/>
      <c r="E107" s="30">
        <v>0.003529</v>
      </c>
      <c r="F107" s="38">
        <v>0.312238</v>
      </c>
    </row>
    <row r="108" spans="1:6" ht="15">
      <c r="A108" s="47" t="s">
        <v>25</v>
      </c>
      <c r="B108" s="22">
        <v>0</v>
      </c>
      <c r="C108" s="23"/>
      <c r="D108" s="23"/>
      <c r="E108" s="23"/>
      <c r="F108" s="24"/>
    </row>
    <row r="109" spans="1:6" ht="15">
      <c r="A109" s="47" t="s">
        <v>26</v>
      </c>
      <c r="B109" s="22">
        <v>2.5E-05</v>
      </c>
      <c r="C109" s="23"/>
      <c r="D109" s="23"/>
      <c r="E109" s="23">
        <v>2.5E-05</v>
      </c>
      <c r="F109" s="24"/>
    </row>
    <row r="110" spans="1:6" ht="15">
      <c r="A110" s="47" t="s">
        <v>27</v>
      </c>
      <c r="B110" s="22">
        <v>0</v>
      </c>
      <c r="C110" s="23"/>
      <c r="D110" s="23"/>
      <c r="E110" s="23"/>
      <c r="F110" s="24"/>
    </row>
    <row r="111" spans="1:6" ht="15">
      <c r="A111" s="47" t="s">
        <v>28</v>
      </c>
      <c r="B111" s="22">
        <v>0.000542</v>
      </c>
      <c r="C111" s="23"/>
      <c r="D111" s="23"/>
      <c r="E111" s="23">
        <v>0.000542</v>
      </c>
      <c r="F111" s="24"/>
    </row>
    <row r="112" spans="1:6" ht="15">
      <c r="A112" s="46" t="s">
        <v>0</v>
      </c>
      <c r="B112" s="25">
        <v>2.8076630000000002</v>
      </c>
      <c r="C112" s="26">
        <v>2.241601</v>
      </c>
      <c r="D112" s="27"/>
      <c r="E112" s="44">
        <v>0.451074</v>
      </c>
      <c r="F112" s="28">
        <v>0.114988</v>
      </c>
    </row>
    <row r="113" spans="1:6" s="209" customFormat="1" ht="15">
      <c r="A113" s="125" t="s">
        <v>13</v>
      </c>
      <c r="B113" s="111">
        <v>0.466817</v>
      </c>
      <c r="C113" s="112">
        <v>0.191463</v>
      </c>
      <c r="D113" s="126">
        <v>0</v>
      </c>
      <c r="E113" s="126">
        <v>0.203192</v>
      </c>
      <c r="F113" s="127">
        <v>0.072162</v>
      </c>
    </row>
    <row r="114" spans="1:6" s="209" customFormat="1" ht="15">
      <c r="A114" s="128" t="s">
        <v>14</v>
      </c>
      <c r="B114" s="114">
        <v>0.466817</v>
      </c>
      <c r="C114" s="115">
        <v>0.191463</v>
      </c>
      <c r="D114" s="116"/>
      <c r="E114" s="115">
        <v>0.203192</v>
      </c>
      <c r="F114" s="136">
        <v>0.072162</v>
      </c>
    </row>
    <row r="115" spans="1:6" s="209" customFormat="1" ht="15.75" thickBot="1">
      <c r="A115" s="131" t="s">
        <v>15</v>
      </c>
      <c r="B115" s="132">
        <v>0.71</v>
      </c>
      <c r="C115" s="133">
        <v>0.282</v>
      </c>
      <c r="D115" s="134"/>
      <c r="E115" s="133">
        <v>0.314</v>
      </c>
      <c r="F115" s="135">
        <v>0.114</v>
      </c>
    </row>
    <row r="116" spans="1:6" s="205" customFormat="1" ht="15.75" thickBot="1">
      <c r="A116" s="85" t="s">
        <v>22</v>
      </c>
      <c r="B116" s="82">
        <v>2.675665</v>
      </c>
      <c r="C116" s="83">
        <v>2.075548</v>
      </c>
      <c r="D116" s="83">
        <v>0</v>
      </c>
      <c r="E116" s="83">
        <v>0.228758</v>
      </c>
      <c r="F116" s="84">
        <v>0.371359</v>
      </c>
    </row>
    <row r="117" spans="1:6" s="6" customFormat="1" ht="15.75" customHeight="1">
      <c r="A117" s="18" t="s">
        <v>11</v>
      </c>
      <c r="B117" s="19">
        <v>0.25739700000000004</v>
      </c>
      <c r="C117" s="20">
        <v>0</v>
      </c>
      <c r="D117" s="20">
        <v>0</v>
      </c>
      <c r="E117" s="20">
        <v>0.012124</v>
      </c>
      <c r="F117" s="75">
        <v>0.24527300000000002</v>
      </c>
    </row>
    <row r="118" spans="1:6" ht="15">
      <c r="A118" s="21" t="s">
        <v>4</v>
      </c>
      <c r="B118" s="22">
        <v>0.210071</v>
      </c>
      <c r="C118" s="23"/>
      <c r="D118" s="23"/>
      <c r="E118" s="23">
        <v>0.012124</v>
      </c>
      <c r="F118" s="24">
        <v>0.197947</v>
      </c>
    </row>
    <row r="119" spans="1:6" ht="15">
      <c r="A119" s="21" t="s">
        <v>19</v>
      </c>
      <c r="B119" s="22">
        <v>0</v>
      </c>
      <c r="C119" s="23"/>
      <c r="D119" s="23"/>
      <c r="E119" s="23"/>
      <c r="F119" s="24"/>
    </row>
    <row r="120" spans="1:6" ht="15">
      <c r="A120" s="21" t="s">
        <v>5</v>
      </c>
      <c r="B120" s="22">
        <v>0.047326</v>
      </c>
      <c r="C120" s="23"/>
      <c r="D120" s="23"/>
      <c r="E120" s="23"/>
      <c r="F120" s="24">
        <v>0.047326</v>
      </c>
    </row>
    <row r="121" spans="1:6" ht="15">
      <c r="A121" s="21" t="s">
        <v>25</v>
      </c>
      <c r="B121" s="22">
        <v>0</v>
      </c>
      <c r="C121" s="23"/>
      <c r="D121" s="23"/>
      <c r="E121" s="23"/>
      <c r="F121" s="24"/>
    </row>
    <row r="122" spans="1:6" ht="15">
      <c r="A122" s="21" t="s">
        <v>26</v>
      </c>
      <c r="B122" s="22">
        <v>0</v>
      </c>
      <c r="C122" s="23"/>
      <c r="D122" s="23"/>
      <c r="E122" s="23"/>
      <c r="F122" s="24"/>
    </row>
    <row r="123" spans="1:6" ht="15">
      <c r="A123" s="21" t="s">
        <v>27</v>
      </c>
      <c r="B123" s="22">
        <v>0</v>
      </c>
      <c r="C123" s="23"/>
      <c r="D123" s="23"/>
      <c r="E123" s="23"/>
      <c r="F123" s="24"/>
    </row>
    <row r="124" spans="1:6" ht="15">
      <c r="A124" s="21" t="s">
        <v>28</v>
      </c>
      <c r="B124" s="22">
        <v>0</v>
      </c>
      <c r="C124" s="23"/>
      <c r="D124" s="23"/>
      <c r="E124" s="23"/>
      <c r="F124" s="24"/>
    </row>
    <row r="125" spans="1:6" ht="15">
      <c r="A125" s="18" t="s">
        <v>0</v>
      </c>
      <c r="B125" s="49">
        <v>0.343296</v>
      </c>
      <c r="C125" s="50">
        <v>0.004324</v>
      </c>
      <c r="D125" s="50"/>
      <c r="E125" s="50">
        <v>0.212886</v>
      </c>
      <c r="F125" s="51">
        <v>0.126086</v>
      </c>
    </row>
    <row r="126" spans="1:6" s="209" customFormat="1" ht="15">
      <c r="A126" s="110" t="s">
        <v>13</v>
      </c>
      <c r="B126" s="111">
        <v>2.074972</v>
      </c>
      <c r="C126" s="112">
        <v>2.071224</v>
      </c>
      <c r="D126" s="126">
        <v>0</v>
      </c>
      <c r="E126" s="126">
        <v>0.003748</v>
      </c>
      <c r="F126" s="127">
        <v>0</v>
      </c>
    </row>
    <row r="127" spans="1:6" s="209" customFormat="1" ht="15">
      <c r="A127" s="113" t="s">
        <v>14</v>
      </c>
      <c r="B127" s="114">
        <v>2.074972</v>
      </c>
      <c r="C127" s="115">
        <v>2.071224</v>
      </c>
      <c r="D127" s="116"/>
      <c r="E127" s="116">
        <v>0.003748</v>
      </c>
      <c r="F127" s="136"/>
    </row>
    <row r="128" spans="1:6" s="209" customFormat="1" ht="15.75" thickBot="1">
      <c r="A128" s="137" t="s">
        <v>15</v>
      </c>
      <c r="B128" s="132">
        <v>3.004</v>
      </c>
      <c r="C128" s="133">
        <v>2.999</v>
      </c>
      <c r="D128" s="134"/>
      <c r="E128" s="134">
        <v>0.005</v>
      </c>
      <c r="F128" s="135"/>
    </row>
    <row r="129" spans="1:6" s="205" customFormat="1" ht="15.75" thickBot="1">
      <c r="A129" s="85" t="s">
        <v>23</v>
      </c>
      <c r="B129" s="82">
        <v>1.825369</v>
      </c>
      <c r="C129" s="83">
        <v>0</v>
      </c>
      <c r="D129" s="83">
        <v>0</v>
      </c>
      <c r="E129" s="83">
        <v>1.115875</v>
      </c>
      <c r="F129" s="84">
        <v>0.7094940000000001</v>
      </c>
    </row>
    <row r="130" spans="1:6" s="6" customFormat="1" ht="15.75" customHeight="1">
      <c r="A130" s="18" t="s">
        <v>11</v>
      </c>
      <c r="B130" s="19">
        <v>0.7929280000000001</v>
      </c>
      <c r="C130" s="20">
        <v>0</v>
      </c>
      <c r="D130" s="20">
        <v>0</v>
      </c>
      <c r="E130" s="20">
        <v>0.222894</v>
      </c>
      <c r="F130" s="75">
        <v>0.570034</v>
      </c>
    </row>
    <row r="131" spans="1:6" ht="15">
      <c r="A131" s="21" t="s">
        <v>4</v>
      </c>
      <c r="B131" s="22">
        <v>0.40953300000000004</v>
      </c>
      <c r="C131" s="23"/>
      <c r="D131" s="30"/>
      <c r="E131" s="30">
        <v>0.097888</v>
      </c>
      <c r="F131" s="38">
        <v>0.311645</v>
      </c>
    </row>
    <row r="132" spans="1:6" ht="15">
      <c r="A132" s="21" t="s">
        <v>19</v>
      </c>
      <c r="B132" s="22">
        <v>0.196023</v>
      </c>
      <c r="C132" s="23"/>
      <c r="D132" s="30"/>
      <c r="E132" s="30">
        <v>0.122736</v>
      </c>
      <c r="F132" s="38">
        <v>0.073287</v>
      </c>
    </row>
    <row r="133" spans="1:6" ht="15">
      <c r="A133" s="21" t="s">
        <v>5</v>
      </c>
      <c r="B133" s="22">
        <v>0.185673</v>
      </c>
      <c r="C133" s="23"/>
      <c r="D133" s="30"/>
      <c r="E133" s="30">
        <v>0.001734</v>
      </c>
      <c r="F133" s="38">
        <v>0.183939</v>
      </c>
    </row>
    <row r="134" spans="1:6" ht="15">
      <c r="A134" s="21" t="s">
        <v>25</v>
      </c>
      <c r="B134" s="22">
        <v>0</v>
      </c>
      <c r="C134" s="23"/>
      <c r="D134" s="23"/>
      <c r="E134" s="23"/>
      <c r="F134" s="24"/>
    </row>
    <row r="135" spans="1:6" ht="15">
      <c r="A135" s="21" t="s">
        <v>26</v>
      </c>
      <c r="B135" s="22">
        <v>0.001163</v>
      </c>
      <c r="C135" s="23"/>
      <c r="D135" s="23"/>
      <c r="E135" s="23"/>
      <c r="F135" s="24">
        <v>0.001163</v>
      </c>
    </row>
    <row r="136" spans="1:6" ht="15">
      <c r="A136" s="21" t="s">
        <v>27</v>
      </c>
      <c r="B136" s="22">
        <v>0</v>
      </c>
      <c r="C136" s="23"/>
      <c r="D136" s="23"/>
      <c r="E136" s="23"/>
      <c r="F136" s="24"/>
    </row>
    <row r="137" spans="1:6" ht="15">
      <c r="A137" s="21" t="s">
        <v>28</v>
      </c>
      <c r="B137" s="22">
        <v>0.000536</v>
      </c>
      <c r="C137" s="23"/>
      <c r="D137" s="23"/>
      <c r="E137" s="23">
        <v>0.000536</v>
      </c>
      <c r="F137" s="24"/>
    </row>
    <row r="138" spans="1:6" ht="15">
      <c r="A138" s="18" t="s">
        <v>0</v>
      </c>
      <c r="B138" s="25">
        <v>0.714476</v>
      </c>
      <c r="C138" s="26"/>
      <c r="D138" s="27"/>
      <c r="E138" s="44">
        <v>0.586182</v>
      </c>
      <c r="F138" s="28">
        <v>0.128294</v>
      </c>
    </row>
    <row r="139" spans="1:6" ht="15">
      <c r="A139" s="18" t="s">
        <v>13</v>
      </c>
      <c r="B139" s="25">
        <v>0.317965</v>
      </c>
      <c r="C139" s="26">
        <v>0</v>
      </c>
      <c r="D139" s="27">
        <v>0</v>
      </c>
      <c r="E139" s="27">
        <v>0.306799</v>
      </c>
      <c r="F139" s="37">
        <v>0.011166</v>
      </c>
    </row>
    <row r="140" spans="1:6" ht="15">
      <c r="A140" s="21" t="s">
        <v>14</v>
      </c>
      <c r="B140" s="22">
        <v>0.317965</v>
      </c>
      <c r="C140" s="23"/>
      <c r="D140" s="30"/>
      <c r="E140" s="30">
        <v>0.306799</v>
      </c>
      <c r="F140" s="38">
        <v>0.011166</v>
      </c>
    </row>
    <row r="141" spans="1:6" ht="15.75" thickBot="1">
      <c r="A141" s="45" t="s">
        <v>15</v>
      </c>
      <c r="B141" s="40">
        <v>0.433</v>
      </c>
      <c r="C141" s="41"/>
      <c r="D141" s="42"/>
      <c r="E141" s="42">
        <v>0.415</v>
      </c>
      <c r="F141" s="43">
        <v>0.018</v>
      </c>
    </row>
    <row r="142" spans="1:6" s="205" customFormat="1" ht="15.75" thickBot="1">
      <c r="A142" s="85" t="s">
        <v>24</v>
      </c>
      <c r="B142" s="82">
        <v>2.3081470000000004</v>
      </c>
      <c r="C142" s="83">
        <v>0</v>
      </c>
      <c r="D142" s="83">
        <v>0</v>
      </c>
      <c r="E142" s="83">
        <v>1.2159770000000003</v>
      </c>
      <c r="F142" s="84">
        <v>1.09217</v>
      </c>
    </row>
    <row r="143" spans="1:6" s="6" customFormat="1" ht="15.75" customHeight="1">
      <c r="A143" s="18" t="s">
        <v>11</v>
      </c>
      <c r="B143" s="19">
        <v>1.3671090000000001</v>
      </c>
      <c r="C143" s="20">
        <v>0</v>
      </c>
      <c r="D143" s="20">
        <v>0</v>
      </c>
      <c r="E143" s="20">
        <v>0.5404270000000001</v>
      </c>
      <c r="F143" s="75">
        <v>0.826682</v>
      </c>
    </row>
    <row r="144" spans="1:6" ht="15">
      <c r="A144" s="21" t="s">
        <v>4</v>
      </c>
      <c r="B144" s="22">
        <v>0.9891260000000001</v>
      </c>
      <c r="C144" s="23"/>
      <c r="D144" s="30"/>
      <c r="E144" s="30">
        <v>0.354959</v>
      </c>
      <c r="F144" s="38">
        <v>0.634167</v>
      </c>
    </row>
    <row r="145" spans="1:6" ht="15">
      <c r="A145" s="21" t="s">
        <v>19</v>
      </c>
      <c r="B145" s="22">
        <v>0.34149799999999997</v>
      </c>
      <c r="C145" s="23"/>
      <c r="D145" s="30"/>
      <c r="E145" s="30">
        <v>0.175119</v>
      </c>
      <c r="F145" s="38">
        <v>0.166379</v>
      </c>
    </row>
    <row r="146" spans="1:6" ht="15">
      <c r="A146" s="21" t="s">
        <v>5</v>
      </c>
      <c r="B146" s="22">
        <v>0.031129999999999998</v>
      </c>
      <c r="C146" s="23"/>
      <c r="D146" s="30"/>
      <c r="E146" s="30">
        <v>0.005192</v>
      </c>
      <c r="F146" s="38">
        <v>0.025938</v>
      </c>
    </row>
    <row r="147" spans="1:6" ht="15">
      <c r="A147" s="21" t="s">
        <v>25</v>
      </c>
      <c r="B147" s="22">
        <v>0</v>
      </c>
      <c r="C147" s="23"/>
      <c r="D147" s="23"/>
      <c r="E147" s="23"/>
      <c r="F147" s="24"/>
    </row>
    <row r="148" spans="1:6" ht="15">
      <c r="A148" s="21" t="s">
        <v>26</v>
      </c>
      <c r="B148" s="22">
        <v>0.004021</v>
      </c>
      <c r="C148" s="23"/>
      <c r="D148" s="23"/>
      <c r="E148" s="23">
        <v>0.004021</v>
      </c>
      <c r="F148" s="24"/>
    </row>
    <row r="149" spans="1:6" ht="15">
      <c r="A149" s="21" t="s">
        <v>27</v>
      </c>
      <c r="B149" s="22">
        <v>0</v>
      </c>
      <c r="C149" s="23"/>
      <c r="D149" s="23"/>
      <c r="E149" s="23"/>
      <c r="F149" s="24"/>
    </row>
    <row r="150" spans="1:6" ht="15">
      <c r="A150" s="21" t="s">
        <v>28</v>
      </c>
      <c r="B150" s="22">
        <v>0.0013340000000000001</v>
      </c>
      <c r="C150" s="23"/>
      <c r="D150" s="23"/>
      <c r="E150" s="23">
        <v>0.001136</v>
      </c>
      <c r="F150" s="24">
        <v>0.000198</v>
      </c>
    </row>
    <row r="151" spans="1:6" ht="15">
      <c r="A151" s="18" t="s">
        <v>0</v>
      </c>
      <c r="B151" s="25">
        <v>0.854785</v>
      </c>
      <c r="C151" s="26"/>
      <c r="D151" s="27"/>
      <c r="E151" s="44">
        <v>0.671942</v>
      </c>
      <c r="F151" s="28">
        <v>0.182843</v>
      </c>
    </row>
    <row r="152" spans="1:6" ht="15">
      <c r="A152" s="18" t="s">
        <v>13</v>
      </c>
      <c r="B152" s="25">
        <v>0.086253</v>
      </c>
      <c r="C152" s="26">
        <v>0</v>
      </c>
      <c r="D152" s="27">
        <v>0</v>
      </c>
      <c r="E152" s="27">
        <v>0.003608</v>
      </c>
      <c r="F152" s="37">
        <v>0.082645</v>
      </c>
    </row>
    <row r="153" spans="1:6" ht="15">
      <c r="A153" s="21" t="s">
        <v>14</v>
      </c>
      <c r="B153" s="22">
        <v>0.086253</v>
      </c>
      <c r="C153" s="23"/>
      <c r="D153" s="30"/>
      <c r="E153" s="30">
        <v>0.003608</v>
      </c>
      <c r="F153" s="38">
        <v>0.082645</v>
      </c>
    </row>
    <row r="154" spans="1:6" ht="15.75" thickBot="1">
      <c r="A154" s="45" t="s">
        <v>15</v>
      </c>
      <c r="B154" s="40">
        <v>0.14</v>
      </c>
      <c r="C154" s="41"/>
      <c r="D154" s="42"/>
      <c r="E154" s="42">
        <v>0.006</v>
      </c>
      <c r="F154" s="43">
        <v>0.134</v>
      </c>
    </row>
    <row r="155" spans="1:6" s="205" customFormat="1" ht="15.75" thickBot="1">
      <c r="A155" s="85" t="s">
        <v>39</v>
      </c>
      <c r="B155" s="82">
        <v>5.194421999999999</v>
      </c>
      <c r="C155" s="83">
        <v>0</v>
      </c>
      <c r="D155" s="83">
        <v>0</v>
      </c>
      <c r="E155" s="83">
        <v>0.898006</v>
      </c>
      <c r="F155" s="84">
        <v>4.296416</v>
      </c>
    </row>
    <row r="156" spans="1:6" s="6" customFormat="1" ht="15.75" customHeight="1">
      <c r="A156" s="18" t="s">
        <v>11</v>
      </c>
      <c r="B156" s="19">
        <v>3.3522749999999997</v>
      </c>
      <c r="C156" s="20">
        <v>0</v>
      </c>
      <c r="D156" s="20">
        <v>0</v>
      </c>
      <c r="E156" s="20">
        <v>0.022138</v>
      </c>
      <c r="F156" s="75">
        <v>3.3301369999999997</v>
      </c>
    </row>
    <row r="157" spans="1:6" ht="15">
      <c r="A157" s="21" t="s">
        <v>4</v>
      </c>
      <c r="B157" s="22">
        <v>0.312172</v>
      </c>
      <c r="C157" s="23"/>
      <c r="D157" s="30"/>
      <c r="E157" s="30">
        <v>0.00196</v>
      </c>
      <c r="F157" s="38">
        <v>0.310212</v>
      </c>
    </row>
    <row r="158" spans="1:6" ht="15">
      <c r="A158" s="21" t="s">
        <v>19</v>
      </c>
      <c r="B158" s="22">
        <v>0</v>
      </c>
      <c r="C158" s="23"/>
      <c r="D158" s="30"/>
      <c r="E158" s="30"/>
      <c r="F158" s="38"/>
    </row>
    <row r="159" spans="1:6" ht="15">
      <c r="A159" s="21" t="s">
        <v>5</v>
      </c>
      <c r="B159" s="22">
        <v>3.03708</v>
      </c>
      <c r="C159" s="23"/>
      <c r="D159" s="30"/>
      <c r="E159" s="30">
        <v>0.018228</v>
      </c>
      <c r="F159" s="38">
        <v>3.018852</v>
      </c>
    </row>
    <row r="160" spans="1:6" ht="15">
      <c r="A160" s="21" t="s">
        <v>25</v>
      </c>
      <c r="B160" s="22">
        <v>0</v>
      </c>
      <c r="C160" s="23"/>
      <c r="D160" s="23"/>
      <c r="E160" s="23"/>
      <c r="F160" s="24"/>
    </row>
    <row r="161" spans="1:6" ht="15">
      <c r="A161" s="21" t="s">
        <v>26</v>
      </c>
      <c r="B161" s="22">
        <v>0.0030229999999999996</v>
      </c>
      <c r="C161" s="23"/>
      <c r="D161" s="23"/>
      <c r="E161" s="23">
        <v>0.00195</v>
      </c>
      <c r="F161" s="24">
        <v>0.001073</v>
      </c>
    </row>
    <row r="162" spans="1:6" ht="15">
      <c r="A162" s="21" t="s">
        <v>27</v>
      </c>
      <c r="B162" s="22">
        <v>0</v>
      </c>
      <c r="C162" s="23"/>
      <c r="D162" s="23"/>
      <c r="E162" s="23"/>
      <c r="F162" s="24"/>
    </row>
    <row r="163" spans="1:6" ht="15">
      <c r="A163" s="21" t="s">
        <v>28</v>
      </c>
      <c r="B163" s="22">
        <v>0</v>
      </c>
      <c r="C163" s="23"/>
      <c r="D163" s="23"/>
      <c r="E163" s="23"/>
      <c r="F163" s="24"/>
    </row>
    <row r="164" spans="1:6" ht="15">
      <c r="A164" s="18" t="s">
        <v>0</v>
      </c>
      <c r="B164" s="25">
        <v>1.626931</v>
      </c>
      <c r="C164" s="26"/>
      <c r="D164" s="27"/>
      <c r="E164" s="44">
        <v>0.772146</v>
      </c>
      <c r="F164" s="28">
        <v>0.854785</v>
      </c>
    </row>
    <row r="165" spans="1:6" s="209" customFormat="1" ht="15">
      <c r="A165" s="230" t="s">
        <v>13</v>
      </c>
      <c r="B165" s="139">
        <v>0.215216</v>
      </c>
      <c r="C165" s="140">
        <v>0</v>
      </c>
      <c r="D165" s="129">
        <v>0</v>
      </c>
      <c r="E165" s="129">
        <v>0.103722</v>
      </c>
      <c r="F165" s="130">
        <v>0.111494</v>
      </c>
    </row>
    <row r="166" spans="1:6" s="209" customFormat="1" ht="15">
      <c r="A166" s="113" t="s">
        <v>14</v>
      </c>
      <c r="B166" s="114">
        <v>0.215216</v>
      </c>
      <c r="C166" s="115"/>
      <c r="D166" s="116"/>
      <c r="E166" s="116">
        <v>0.103722</v>
      </c>
      <c r="F166" s="136">
        <v>0.111494</v>
      </c>
    </row>
    <row r="167" spans="1:6" s="209" customFormat="1" ht="15.75" thickBot="1">
      <c r="A167" s="137" t="s">
        <v>15</v>
      </c>
      <c r="B167" s="132">
        <v>0.365</v>
      </c>
      <c r="C167" s="133"/>
      <c r="D167" s="134"/>
      <c r="E167" s="134">
        <v>0.173</v>
      </c>
      <c r="F167" s="135">
        <v>0.192</v>
      </c>
    </row>
    <row r="168" spans="1:6" s="205" customFormat="1" ht="15.75" thickBot="1">
      <c r="A168" s="85" t="s">
        <v>33</v>
      </c>
      <c r="B168" s="82">
        <v>0.48434699999999997</v>
      </c>
      <c r="C168" s="83">
        <v>0</v>
      </c>
      <c r="D168" s="83">
        <v>0</v>
      </c>
      <c r="E168" s="83">
        <v>0.464447</v>
      </c>
      <c r="F168" s="84">
        <v>0.019899999999999998</v>
      </c>
    </row>
    <row r="169" spans="1:6" s="6" customFormat="1" ht="15.75" customHeight="1">
      <c r="A169" s="18" t="s">
        <v>11</v>
      </c>
      <c r="B169" s="19">
        <v>0.020524999999999998</v>
      </c>
      <c r="C169" s="20">
        <v>0</v>
      </c>
      <c r="D169" s="20">
        <v>0</v>
      </c>
      <c r="E169" s="20">
        <v>0.00065</v>
      </c>
      <c r="F169" s="75">
        <v>0.019874999999999997</v>
      </c>
    </row>
    <row r="170" spans="1:6" ht="15">
      <c r="A170" s="21" t="s">
        <v>4</v>
      </c>
      <c r="B170" s="22">
        <v>0.019874999999999997</v>
      </c>
      <c r="C170" s="23"/>
      <c r="D170" s="30"/>
      <c r="E170" s="30"/>
      <c r="F170" s="38">
        <v>0.019874999999999997</v>
      </c>
    </row>
    <row r="171" spans="1:6" ht="15">
      <c r="A171" s="21" t="s">
        <v>19</v>
      </c>
      <c r="B171" s="22">
        <v>0</v>
      </c>
      <c r="C171" s="23"/>
      <c r="D171" s="30"/>
      <c r="E171" s="30"/>
      <c r="F171" s="38"/>
    </row>
    <row r="172" spans="1:6" ht="15">
      <c r="A172" s="21" t="s">
        <v>5</v>
      </c>
      <c r="B172" s="22">
        <v>0.00065</v>
      </c>
      <c r="C172" s="23"/>
      <c r="D172" s="30"/>
      <c r="E172" s="30">
        <v>0.00065</v>
      </c>
      <c r="F172" s="38"/>
    </row>
    <row r="173" spans="1:6" ht="15">
      <c r="A173" s="21" t="s">
        <v>25</v>
      </c>
      <c r="B173" s="22">
        <v>0</v>
      </c>
      <c r="C173" s="23"/>
      <c r="D173" s="23"/>
      <c r="E173" s="23"/>
      <c r="F173" s="24"/>
    </row>
    <row r="174" spans="1:6" ht="15">
      <c r="A174" s="21" t="s">
        <v>26</v>
      </c>
      <c r="B174" s="22">
        <v>0</v>
      </c>
      <c r="C174" s="23"/>
      <c r="D174" s="23"/>
      <c r="E174" s="23"/>
      <c r="F174" s="24"/>
    </row>
    <row r="175" spans="1:6" ht="15">
      <c r="A175" s="21" t="s">
        <v>27</v>
      </c>
      <c r="B175" s="22">
        <v>0</v>
      </c>
      <c r="C175" s="23"/>
      <c r="D175" s="23"/>
      <c r="E175" s="23"/>
      <c r="F175" s="24"/>
    </row>
    <row r="176" spans="1:6" ht="15">
      <c r="A176" s="21" t="s">
        <v>28</v>
      </c>
      <c r="B176" s="22">
        <v>0</v>
      </c>
      <c r="C176" s="23"/>
      <c r="D176" s="23"/>
      <c r="E176" s="23"/>
      <c r="F176" s="24"/>
    </row>
    <row r="177" spans="1:6" ht="15">
      <c r="A177" s="231" t="s">
        <v>0</v>
      </c>
      <c r="B177" s="57">
        <v>0.287098</v>
      </c>
      <c r="C177" s="50"/>
      <c r="D177" s="44"/>
      <c r="E177" s="44">
        <v>0.287073</v>
      </c>
      <c r="F177" s="28">
        <v>2.5E-05</v>
      </c>
    </row>
    <row r="178" spans="1:6" ht="15">
      <c r="A178" s="232" t="s">
        <v>13</v>
      </c>
      <c r="B178" s="49">
        <v>0.176724</v>
      </c>
      <c r="C178" s="50">
        <v>0</v>
      </c>
      <c r="D178" s="44">
        <v>0</v>
      </c>
      <c r="E178" s="44">
        <v>0.176724</v>
      </c>
      <c r="F178" s="28">
        <v>0</v>
      </c>
    </row>
    <row r="179" spans="1:6" ht="15">
      <c r="A179" s="21" t="s">
        <v>14</v>
      </c>
      <c r="B179" s="22">
        <v>0.176724</v>
      </c>
      <c r="C179" s="23"/>
      <c r="D179" s="30"/>
      <c r="E179" s="30">
        <v>0.176724</v>
      </c>
      <c r="F179" s="38"/>
    </row>
    <row r="180" spans="1:6" ht="15.75" thickBot="1">
      <c r="A180" s="45" t="s">
        <v>15</v>
      </c>
      <c r="B180" s="40">
        <v>0.353</v>
      </c>
      <c r="C180" s="41"/>
      <c r="D180" s="42"/>
      <c r="E180" s="42">
        <v>0.353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86" zoomScaleNormal="86" zoomScalePageLayoutView="0" workbookViewId="0" topLeftCell="A1">
      <selection activeCell="I5" sqref="I5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59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60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106.31096400000001</v>
      </c>
      <c r="C8" s="15">
        <v>39.840444000000005</v>
      </c>
      <c r="D8" s="16">
        <v>0.774435</v>
      </c>
      <c r="E8" s="16">
        <v>27.370795999999995</v>
      </c>
      <c r="F8" s="67">
        <v>38.325289000000005</v>
      </c>
    </row>
    <row r="9" spans="1:6" s="3" customFormat="1" ht="19.5" customHeight="1" thickBot="1">
      <c r="A9" s="104" t="s">
        <v>40</v>
      </c>
      <c r="B9" s="105">
        <v>63.12092</v>
      </c>
      <c r="C9" s="106">
        <v>19.285256</v>
      </c>
      <c r="D9" s="106">
        <v>0.610557</v>
      </c>
      <c r="E9" s="106">
        <v>17.618871</v>
      </c>
      <c r="F9" s="107">
        <v>25.606236</v>
      </c>
    </row>
    <row r="10" spans="1:6" s="81" customFormat="1" ht="19.5" customHeight="1">
      <c r="A10" s="186" t="s">
        <v>11</v>
      </c>
      <c r="B10" s="19">
        <v>18.894451</v>
      </c>
      <c r="C10" s="20">
        <v>0.016691</v>
      </c>
      <c r="D10" s="20">
        <v>0</v>
      </c>
      <c r="E10" s="20">
        <v>0.518721</v>
      </c>
      <c r="F10" s="75">
        <v>18.359039</v>
      </c>
    </row>
    <row r="11" spans="1:6" s="6" customFormat="1" ht="15.75" customHeight="1">
      <c r="A11" s="187" t="s">
        <v>4</v>
      </c>
      <c r="B11" s="22">
        <v>4.669323</v>
      </c>
      <c r="C11" s="23">
        <v>0.002862</v>
      </c>
      <c r="D11" s="23"/>
      <c r="E11" s="23">
        <v>0.175063</v>
      </c>
      <c r="F11" s="24">
        <v>4.491398</v>
      </c>
    </row>
    <row r="12" spans="1:6" s="2" customFormat="1" ht="15.75" customHeight="1">
      <c r="A12" s="187" t="s">
        <v>12</v>
      </c>
      <c r="B12" s="22">
        <v>0.057696</v>
      </c>
      <c r="C12" s="23"/>
      <c r="D12" s="23"/>
      <c r="E12" s="23">
        <v>0.0132</v>
      </c>
      <c r="F12" s="24">
        <v>0.044496</v>
      </c>
    </row>
    <row r="13" spans="1:6" s="2" customFormat="1" ht="15.75" customHeight="1">
      <c r="A13" s="187" t="s">
        <v>5</v>
      </c>
      <c r="B13" s="22">
        <v>14.028898</v>
      </c>
      <c r="C13" s="23">
        <v>0.012119</v>
      </c>
      <c r="D13" s="23"/>
      <c r="E13" s="23">
        <v>0.232019</v>
      </c>
      <c r="F13" s="24">
        <v>13.78476</v>
      </c>
    </row>
    <row r="14" spans="1:6" s="2" customFormat="1" ht="15.75" customHeight="1">
      <c r="A14" s="187" t="s">
        <v>25</v>
      </c>
      <c r="B14" s="22">
        <v>0.003645</v>
      </c>
      <c r="C14" s="23"/>
      <c r="D14" s="23"/>
      <c r="E14" s="23">
        <v>0.003645</v>
      </c>
      <c r="F14" s="24"/>
    </row>
    <row r="15" spans="1:6" s="2" customFormat="1" ht="15.75" customHeight="1">
      <c r="A15" s="187" t="s">
        <v>26</v>
      </c>
      <c r="B15" s="22">
        <v>0.12213399999999999</v>
      </c>
      <c r="C15" s="23"/>
      <c r="D15" s="23"/>
      <c r="E15" s="23">
        <v>0.091614</v>
      </c>
      <c r="F15" s="24">
        <v>0.03052</v>
      </c>
    </row>
    <row r="16" spans="1:6" s="2" customFormat="1" ht="15.75" customHeight="1">
      <c r="A16" s="187" t="s">
        <v>27</v>
      </c>
      <c r="B16" s="22">
        <v>0.006915</v>
      </c>
      <c r="C16" s="23"/>
      <c r="D16" s="23"/>
      <c r="E16" s="23"/>
      <c r="F16" s="24">
        <v>0.006915</v>
      </c>
    </row>
    <row r="17" spans="1:6" s="2" customFormat="1" ht="15.75" customHeight="1">
      <c r="A17" s="187" t="s">
        <v>28</v>
      </c>
      <c r="B17" s="22">
        <v>0.005840000000000001</v>
      </c>
      <c r="C17" s="23">
        <v>0.00171</v>
      </c>
      <c r="D17" s="23"/>
      <c r="E17" s="23">
        <v>0.00318</v>
      </c>
      <c r="F17" s="24">
        <v>0.00095</v>
      </c>
    </row>
    <row r="18" spans="1:6" s="2" customFormat="1" ht="15.75" customHeight="1">
      <c r="A18" s="186" t="s">
        <v>0</v>
      </c>
      <c r="B18" s="25">
        <v>28.311155</v>
      </c>
      <c r="C18" s="26">
        <v>11.618894</v>
      </c>
      <c r="D18" s="27">
        <v>0.609475</v>
      </c>
      <c r="E18" s="44">
        <v>9.51497</v>
      </c>
      <c r="F18" s="28">
        <v>6.567816</v>
      </c>
    </row>
    <row r="19" spans="1:6" s="101" customFormat="1" ht="15.75" customHeight="1">
      <c r="A19" s="186" t="s">
        <v>13</v>
      </c>
      <c r="B19" s="25">
        <v>14.674965</v>
      </c>
      <c r="C19" s="26">
        <v>6.409322</v>
      </c>
      <c r="D19" s="26">
        <v>0.001082</v>
      </c>
      <c r="E19" s="26">
        <v>7.58518</v>
      </c>
      <c r="F19" s="29">
        <v>0.679381</v>
      </c>
    </row>
    <row r="20" spans="1:6" s="101" customFormat="1" ht="16.5" customHeight="1">
      <c r="A20" s="187" t="s">
        <v>14</v>
      </c>
      <c r="B20" s="22">
        <v>14.674965</v>
      </c>
      <c r="C20" s="23">
        <v>6.409322</v>
      </c>
      <c r="D20" s="30">
        <v>0.001082</v>
      </c>
      <c r="E20" s="30">
        <v>7.58518</v>
      </c>
      <c r="F20" s="31">
        <v>0.679381</v>
      </c>
    </row>
    <row r="21" spans="1:6" s="81" customFormat="1" ht="15.75" customHeight="1">
      <c r="A21" s="203" t="s">
        <v>15</v>
      </c>
      <c r="B21" s="33">
        <v>20.577</v>
      </c>
      <c r="C21" s="34">
        <v>7.408</v>
      </c>
      <c r="D21" s="35">
        <v>0.002</v>
      </c>
      <c r="E21" s="35">
        <v>11.894</v>
      </c>
      <c r="F21" s="36">
        <v>1.273</v>
      </c>
    </row>
    <row r="22" spans="1:6" s="102" customFormat="1" ht="15.75" customHeight="1">
      <c r="A22" s="186" t="s">
        <v>16</v>
      </c>
      <c r="B22" s="25">
        <v>1.240349</v>
      </c>
      <c r="C22" s="26">
        <v>1.240349</v>
      </c>
      <c r="D22" s="27">
        <v>0</v>
      </c>
      <c r="E22" s="27">
        <v>0</v>
      </c>
      <c r="F22" s="37">
        <v>0</v>
      </c>
    </row>
    <row r="23" spans="1:6" s="101" customFormat="1" ht="15.75" customHeight="1">
      <c r="A23" s="187" t="s">
        <v>14</v>
      </c>
      <c r="B23" s="22">
        <v>1.240349</v>
      </c>
      <c r="C23" s="23">
        <v>1.240349</v>
      </c>
      <c r="D23" s="30"/>
      <c r="E23" s="30"/>
      <c r="F23" s="38"/>
    </row>
    <row r="24" spans="1:6" s="2" customFormat="1" ht="15.75" customHeight="1" thickBot="1">
      <c r="A24" s="190" t="s">
        <v>17</v>
      </c>
      <c r="B24" s="40">
        <v>2.822</v>
      </c>
      <c r="C24" s="41">
        <v>2.822</v>
      </c>
      <c r="D24" s="42"/>
      <c r="E24" s="42"/>
      <c r="F24" s="43"/>
    </row>
    <row r="25" spans="1:6" s="233" customFormat="1" ht="15.75" customHeight="1" thickBot="1">
      <c r="A25" s="85" t="s">
        <v>18</v>
      </c>
      <c r="B25" s="82">
        <v>5.830213</v>
      </c>
      <c r="C25" s="83">
        <v>5.830213</v>
      </c>
      <c r="D25" s="83">
        <v>0</v>
      </c>
      <c r="E25" s="83">
        <v>0</v>
      </c>
      <c r="F25" s="84">
        <v>0</v>
      </c>
    </row>
    <row r="26" spans="1:6" s="81" customFormat="1" ht="15.75" customHeight="1">
      <c r="A26" s="18" t="s">
        <v>11</v>
      </c>
      <c r="B26" s="19">
        <v>0</v>
      </c>
      <c r="C26" s="20">
        <v>0</v>
      </c>
      <c r="D26" s="20">
        <v>0</v>
      </c>
      <c r="E26" s="20">
        <v>0</v>
      </c>
      <c r="F26" s="75">
        <v>0</v>
      </c>
    </row>
    <row r="27" spans="1:6" s="4" customFormat="1" ht="15.75" customHeight="1">
      <c r="A27" s="21" t="s">
        <v>4</v>
      </c>
      <c r="B27" s="22"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v>5.830213</v>
      </c>
      <c r="C35" s="26">
        <v>5.830213</v>
      </c>
      <c r="D35" s="27"/>
      <c r="E35" s="27"/>
      <c r="F35" s="37"/>
    </row>
    <row r="36" spans="1:6" s="6" customFormat="1" ht="15.75" customHeight="1">
      <c r="A36" s="21" t="s">
        <v>14</v>
      </c>
      <c r="B36" s="22">
        <v>5.830213</v>
      </c>
      <c r="C36" s="23">
        <v>5.830213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v>6.081</v>
      </c>
      <c r="C37" s="41">
        <v>6.081</v>
      </c>
      <c r="D37" s="42"/>
      <c r="E37" s="42"/>
      <c r="F37" s="43"/>
    </row>
    <row r="38" spans="1:6" s="205" customFormat="1" ht="20.25" customHeight="1" thickBot="1">
      <c r="A38" s="85" t="s">
        <v>29</v>
      </c>
      <c r="B38" s="82">
        <v>11.873154000000003</v>
      </c>
      <c r="C38" s="83">
        <v>5.605218000000001</v>
      </c>
      <c r="D38" s="83">
        <v>0.163878</v>
      </c>
      <c r="E38" s="83">
        <v>3.172878</v>
      </c>
      <c r="F38" s="84">
        <v>2.9311800000000003</v>
      </c>
    </row>
    <row r="39" spans="1:6" s="6" customFormat="1" ht="15.75" customHeight="1">
      <c r="A39" s="18" t="s">
        <v>11</v>
      </c>
      <c r="B39" s="19">
        <v>2.4318530000000003</v>
      </c>
      <c r="C39" s="20">
        <v>0</v>
      </c>
      <c r="D39" s="20">
        <v>0</v>
      </c>
      <c r="E39" s="20">
        <v>0.130185</v>
      </c>
      <c r="F39" s="75">
        <v>2.3016680000000003</v>
      </c>
    </row>
    <row r="40" spans="1:6" ht="15">
      <c r="A40" s="47" t="s">
        <v>4</v>
      </c>
      <c r="B40" s="22">
        <v>2.287721</v>
      </c>
      <c r="C40" s="23"/>
      <c r="D40" s="23"/>
      <c r="E40" s="23">
        <v>0.121965</v>
      </c>
      <c r="F40" s="24">
        <v>2.165756</v>
      </c>
    </row>
    <row r="41" spans="1:6" ht="15">
      <c r="A41" s="47" t="s">
        <v>19</v>
      </c>
      <c r="B41" s="22">
        <v>0.084128</v>
      </c>
      <c r="C41" s="23"/>
      <c r="D41" s="30"/>
      <c r="E41" s="30"/>
      <c r="F41" s="38">
        <v>0.084128</v>
      </c>
    </row>
    <row r="42" spans="1:6" ht="15">
      <c r="A42" s="47" t="s">
        <v>5</v>
      </c>
      <c r="B42" s="22">
        <v>0.060003999999999995</v>
      </c>
      <c r="C42" s="23"/>
      <c r="D42" s="30"/>
      <c r="E42" s="30">
        <v>0.00822</v>
      </c>
      <c r="F42" s="38">
        <v>0.051784</v>
      </c>
    </row>
    <row r="43" spans="1:6" ht="15">
      <c r="A43" s="47" t="s">
        <v>25</v>
      </c>
      <c r="B43" s="22">
        <v>0</v>
      </c>
      <c r="C43" s="23"/>
      <c r="D43" s="23"/>
      <c r="E43" s="23"/>
      <c r="F43" s="24"/>
    </row>
    <row r="44" spans="1:6" ht="15">
      <c r="A44" s="47" t="s">
        <v>26</v>
      </c>
      <c r="B44" s="22">
        <v>0</v>
      </c>
      <c r="C44" s="23"/>
      <c r="D44" s="23"/>
      <c r="E44" s="23"/>
      <c r="F44" s="24"/>
    </row>
    <row r="45" spans="1:6" ht="15">
      <c r="A45" s="47" t="s">
        <v>27</v>
      </c>
      <c r="B45" s="22">
        <v>0</v>
      </c>
      <c r="C45" s="23"/>
      <c r="D45" s="23"/>
      <c r="E45" s="23"/>
      <c r="F45" s="24"/>
    </row>
    <row r="46" spans="1:6" ht="15">
      <c r="A46" s="47" t="s">
        <v>28</v>
      </c>
      <c r="B46" s="22">
        <v>0</v>
      </c>
      <c r="C46" s="23"/>
      <c r="D46" s="23"/>
      <c r="E46" s="23"/>
      <c r="F46" s="24"/>
    </row>
    <row r="47" spans="1:6" ht="15">
      <c r="A47" s="46" t="s">
        <v>0</v>
      </c>
      <c r="B47" s="25">
        <v>4.231733999999999</v>
      </c>
      <c r="C47" s="26">
        <v>1.862809</v>
      </c>
      <c r="D47" s="27">
        <v>0.163878</v>
      </c>
      <c r="E47" s="44">
        <v>1.6133929999999999</v>
      </c>
      <c r="F47" s="28">
        <v>0.5916540000000001</v>
      </c>
    </row>
    <row r="48" spans="1:6" s="209" customFormat="1" ht="15">
      <c r="A48" s="125" t="s">
        <v>13</v>
      </c>
      <c r="B48" s="111">
        <v>5.209567</v>
      </c>
      <c r="C48" s="112">
        <v>3.7424090000000003</v>
      </c>
      <c r="D48" s="126">
        <v>0</v>
      </c>
      <c r="E48" s="126">
        <v>1.4293</v>
      </c>
      <c r="F48" s="127">
        <v>0.037857999999999996</v>
      </c>
    </row>
    <row r="49" spans="1:6" s="209" customFormat="1" ht="15">
      <c r="A49" s="128" t="s">
        <v>14</v>
      </c>
      <c r="B49" s="114">
        <v>5.209567</v>
      </c>
      <c r="C49" s="112">
        <v>3.7424090000000003</v>
      </c>
      <c r="D49" s="126"/>
      <c r="E49" s="129">
        <v>1.4293</v>
      </c>
      <c r="F49" s="130">
        <v>0.037857999999999996</v>
      </c>
    </row>
    <row r="50" spans="1:6" s="209" customFormat="1" ht="15.75" thickBot="1">
      <c r="A50" s="131" t="s">
        <v>15</v>
      </c>
      <c r="B50" s="132">
        <v>7.803</v>
      </c>
      <c r="C50" s="133">
        <v>4.704</v>
      </c>
      <c r="D50" s="134"/>
      <c r="E50" s="134">
        <v>3.036</v>
      </c>
      <c r="F50" s="135">
        <v>0.063</v>
      </c>
    </row>
    <row r="51" spans="1:6" s="205" customFormat="1" ht="7.5" customHeight="1" hidden="1" thickBot="1">
      <c r="A51" s="85" t="s">
        <v>36</v>
      </c>
      <c r="B51" s="82">
        <v>0</v>
      </c>
      <c r="C51" s="83">
        <v>0</v>
      </c>
      <c r="D51" s="83">
        <v>0</v>
      </c>
      <c r="E51" s="83">
        <v>0</v>
      </c>
      <c r="F51" s="84">
        <v>0</v>
      </c>
    </row>
    <row r="52" spans="1:6" s="6" customFormat="1" ht="15.75" customHeight="1" hidden="1" thickBot="1">
      <c r="A52" s="18" t="s">
        <v>11</v>
      </c>
      <c r="B52" s="19">
        <v>0</v>
      </c>
      <c r="C52" s="20">
        <v>0</v>
      </c>
      <c r="D52" s="20">
        <v>0</v>
      </c>
      <c r="E52" s="20">
        <v>0</v>
      </c>
      <c r="F52" s="75">
        <v>0</v>
      </c>
    </row>
    <row r="53" spans="1:6" ht="15.75" hidden="1" thickBot="1">
      <c r="A53" s="21" t="s">
        <v>4</v>
      </c>
      <c r="B53" s="22">
        <v>0</v>
      </c>
      <c r="C53" s="23"/>
      <c r="D53" s="30"/>
      <c r="E53" s="30"/>
      <c r="F53" s="38"/>
    </row>
    <row r="54" spans="1:6" ht="15.75" hidden="1" thickBot="1">
      <c r="A54" s="21" t="s">
        <v>19</v>
      </c>
      <c r="B54" s="22">
        <v>0</v>
      </c>
      <c r="C54" s="23"/>
      <c r="D54" s="30"/>
      <c r="E54" s="30"/>
      <c r="F54" s="38"/>
    </row>
    <row r="55" spans="1:6" ht="15.75" hidden="1" thickBot="1">
      <c r="A55" s="21" t="s">
        <v>5</v>
      </c>
      <c r="B55" s="22">
        <v>0</v>
      </c>
      <c r="C55" s="23"/>
      <c r="D55" s="30"/>
      <c r="E55" s="30"/>
      <c r="F55" s="38"/>
    </row>
    <row r="56" spans="1:6" ht="15.75" hidden="1" thickBot="1">
      <c r="A56" s="21" t="s">
        <v>25</v>
      </c>
      <c r="B56" s="22">
        <v>0</v>
      </c>
      <c r="C56" s="23"/>
      <c r="D56" s="23"/>
      <c r="E56" s="23"/>
      <c r="F56" s="24"/>
    </row>
    <row r="57" spans="1:6" ht="15.75" hidden="1" thickBot="1">
      <c r="A57" s="21" t="s">
        <v>26</v>
      </c>
      <c r="B57" s="22">
        <v>0</v>
      </c>
      <c r="C57" s="23"/>
      <c r="D57" s="23"/>
      <c r="E57" s="23"/>
      <c r="F57" s="24"/>
    </row>
    <row r="58" spans="1:6" ht="15.75" hidden="1" thickBot="1">
      <c r="A58" s="21" t="s">
        <v>27</v>
      </c>
      <c r="B58" s="22">
        <v>0</v>
      </c>
      <c r="C58" s="23"/>
      <c r="D58" s="23"/>
      <c r="E58" s="23"/>
      <c r="F58" s="24"/>
    </row>
    <row r="59" spans="1:6" ht="15.75" hidden="1" thickBot="1">
      <c r="A59" s="21" t="s">
        <v>28</v>
      </c>
      <c r="B59" s="22">
        <v>0</v>
      </c>
      <c r="C59" s="23"/>
      <c r="D59" s="23"/>
      <c r="E59" s="23"/>
      <c r="F59" s="24"/>
    </row>
    <row r="60" spans="1:6" ht="15.75" hidden="1" thickBot="1">
      <c r="A60" s="18" t="s">
        <v>0</v>
      </c>
      <c r="B60" s="25">
        <v>0</v>
      </c>
      <c r="C60" s="26"/>
      <c r="D60" s="27"/>
      <c r="E60" s="44"/>
      <c r="F60" s="28"/>
    </row>
    <row r="61" spans="1:6" ht="15.75" hidden="1" thickBot="1">
      <c r="A61" s="18" t="s">
        <v>31</v>
      </c>
      <c r="B61" s="25">
        <v>0</v>
      </c>
      <c r="C61" s="26">
        <v>0</v>
      </c>
      <c r="D61" s="27">
        <v>0</v>
      </c>
      <c r="E61" s="27">
        <v>0</v>
      </c>
      <c r="F61" s="37">
        <v>0</v>
      </c>
    </row>
    <row r="62" spans="1:6" ht="15.75" hidden="1" thickBot="1">
      <c r="A62" s="21" t="s">
        <v>14</v>
      </c>
      <c r="B62" s="22">
        <v>0</v>
      </c>
      <c r="C62" s="23"/>
      <c r="D62" s="30"/>
      <c r="E62" s="30"/>
      <c r="F62" s="38"/>
    </row>
    <row r="63" spans="1:6" ht="15.75" hidden="1" thickBot="1">
      <c r="A63" s="45" t="s">
        <v>15</v>
      </c>
      <c r="B63" s="40">
        <v>0</v>
      </c>
      <c r="C63" s="41"/>
      <c r="D63" s="42"/>
      <c r="E63" s="42"/>
      <c r="F63" s="43"/>
    </row>
    <row r="64" spans="1:6" s="205" customFormat="1" ht="15.75" thickBot="1">
      <c r="A64" s="85" t="s">
        <v>38</v>
      </c>
      <c r="B64" s="82">
        <v>3.151857</v>
      </c>
      <c r="C64" s="83">
        <v>3.1401630000000003</v>
      </c>
      <c r="D64" s="83">
        <v>0</v>
      </c>
      <c r="E64" s="83">
        <v>0</v>
      </c>
      <c r="F64" s="84">
        <v>0.011694</v>
      </c>
    </row>
    <row r="65" spans="1:6" s="6" customFormat="1" ht="15.75" customHeight="1">
      <c r="A65" s="18" t="s">
        <v>11</v>
      </c>
      <c r="B65" s="19">
        <v>0</v>
      </c>
      <c r="C65" s="20">
        <v>0</v>
      </c>
      <c r="D65" s="20">
        <v>0</v>
      </c>
      <c r="E65" s="20">
        <v>0</v>
      </c>
      <c r="F65" s="75">
        <v>0</v>
      </c>
    </row>
    <row r="66" spans="1:6" ht="15">
      <c r="A66" s="21" t="s">
        <v>4</v>
      </c>
      <c r="B66" s="22">
        <v>0</v>
      </c>
      <c r="C66" s="23"/>
      <c r="D66" s="30"/>
      <c r="E66" s="30"/>
      <c r="F66" s="38"/>
    </row>
    <row r="67" spans="1:6" ht="15">
      <c r="A67" s="21" t="s">
        <v>19</v>
      </c>
      <c r="B67" s="22">
        <v>0</v>
      </c>
      <c r="C67" s="23"/>
      <c r="D67" s="30"/>
      <c r="E67" s="30"/>
      <c r="F67" s="38"/>
    </row>
    <row r="68" spans="1:6" ht="15">
      <c r="A68" s="21" t="s">
        <v>5</v>
      </c>
      <c r="B68" s="22">
        <v>0</v>
      </c>
      <c r="C68" s="23"/>
      <c r="D68" s="30"/>
      <c r="E68" s="30"/>
      <c r="F68" s="38"/>
    </row>
    <row r="69" spans="1:6" ht="15">
      <c r="A69" s="21" t="s">
        <v>25</v>
      </c>
      <c r="B69" s="22">
        <v>0</v>
      </c>
      <c r="C69" s="23"/>
      <c r="D69" s="23"/>
      <c r="E69" s="23"/>
      <c r="F69" s="24"/>
    </row>
    <row r="70" spans="1:6" ht="15">
      <c r="A70" s="21" t="s">
        <v>26</v>
      </c>
      <c r="B70" s="22">
        <v>0</v>
      </c>
      <c r="C70" s="23"/>
      <c r="D70" s="23"/>
      <c r="E70" s="23"/>
      <c r="F70" s="24"/>
    </row>
    <row r="71" spans="1:6" ht="15">
      <c r="A71" s="21" t="s">
        <v>27</v>
      </c>
      <c r="B71" s="22">
        <v>0</v>
      </c>
      <c r="C71" s="23"/>
      <c r="D71" s="23"/>
      <c r="E71" s="23"/>
      <c r="F71" s="24"/>
    </row>
    <row r="72" spans="1:6" ht="15">
      <c r="A72" s="21" t="s">
        <v>28</v>
      </c>
      <c r="B72" s="22">
        <v>0</v>
      </c>
      <c r="C72" s="23"/>
      <c r="D72" s="23"/>
      <c r="E72" s="23"/>
      <c r="F72" s="24"/>
    </row>
    <row r="73" spans="1:6" ht="15">
      <c r="A73" s="18" t="s">
        <v>0</v>
      </c>
      <c r="B73" s="25">
        <v>1.0256200000000002</v>
      </c>
      <c r="C73" s="26">
        <v>1.013926</v>
      </c>
      <c r="D73" s="27"/>
      <c r="E73" s="44"/>
      <c r="F73" s="28">
        <v>0.011694</v>
      </c>
    </row>
    <row r="74" spans="1:6" s="209" customFormat="1" ht="15">
      <c r="A74" s="110" t="s">
        <v>13</v>
      </c>
      <c r="B74" s="111">
        <v>2.126237</v>
      </c>
      <c r="C74" s="112">
        <v>2.126237</v>
      </c>
      <c r="D74" s="126">
        <v>0</v>
      </c>
      <c r="E74" s="126">
        <v>0</v>
      </c>
      <c r="F74" s="127">
        <v>0</v>
      </c>
    </row>
    <row r="75" spans="1:6" s="209" customFormat="1" ht="15">
      <c r="A75" s="113" t="s">
        <v>14</v>
      </c>
      <c r="B75" s="114">
        <v>2.126237</v>
      </c>
      <c r="C75" s="115">
        <v>2.126237</v>
      </c>
      <c r="D75" s="116"/>
      <c r="E75" s="116"/>
      <c r="F75" s="136"/>
    </row>
    <row r="76" spans="1:6" s="209" customFormat="1" ht="15.75" thickBot="1">
      <c r="A76" s="137" t="s">
        <v>15</v>
      </c>
      <c r="B76" s="132">
        <v>1.732</v>
      </c>
      <c r="C76" s="133">
        <v>1.732</v>
      </c>
      <c r="D76" s="134"/>
      <c r="E76" s="134"/>
      <c r="F76" s="135"/>
    </row>
    <row r="77" spans="1:6" s="205" customFormat="1" ht="15.75" thickBot="1">
      <c r="A77" s="85" t="s">
        <v>20</v>
      </c>
      <c r="B77" s="82">
        <v>4.293745</v>
      </c>
      <c r="C77" s="83">
        <v>0.425063</v>
      </c>
      <c r="D77" s="83">
        <v>0</v>
      </c>
      <c r="E77" s="83">
        <v>1.4710860000000001</v>
      </c>
      <c r="F77" s="84">
        <v>2.397596</v>
      </c>
    </row>
    <row r="78" spans="1:6" s="6" customFormat="1" ht="15.75" customHeight="1">
      <c r="A78" s="18" t="s">
        <v>11</v>
      </c>
      <c r="B78" s="19">
        <v>1.8530039999999999</v>
      </c>
      <c r="C78" s="20">
        <v>0.06146</v>
      </c>
      <c r="D78" s="20">
        <v>0</v>
      </c>
      <c r="E78" s="20">
        <v>0.126203</v>
      </c>
      <c r="F78" s="75">
        <v>1.6653409999999997</v>
      </c>
    </row>
    <row r="79" spans="1:6" ht="15">
      <c r="A79" s="47" t="s">
        <v>4</v>
      </c>
      <c r="B79" s="22">
        <v>1.18284</v>
      </c>
      <c r="C79" s="23"/>
      <c r="D79" s="30"/>
      <c r="E79" s="30">
        <v>0.007895</v>
      </c>
      <c r="F79" s="38">
        <v>1.174945</v>
      </c>
    </row>
    <row r="80" spans="1:6" ht="15">
      <c r="A80" s="47" t="s">
        <v>19</v>
      </c>
      <c r="B80" s="22">
        <v>0</v>
      </c>
      <c r="C80" s="23"/>
      <c r="D80" s="30"/>
      <c r="E80" s="30"/>
      <c r="F80" s="38"/>
    </row>
    <row r="81" spans="1:6" ht="15">
      <c r="A81" s="47" t="s">
        <v>5</v>
      </c>
      <c r="B81" s="22">
        <v>0.487713</v>
      </c>
      <c r="C81" s="23"/>
      <c r="D81" s="30"/>
      <c r="E81" s="30">
        <v>0.004125</v>
      </c>
      <c r="F81" s="38">
        <v>0.483588</v>
      </c>
    </row>
    <row r="82" spans="1:6" ht="15">
      <c r="A82" s="47" t="s">
        <v>25</v>
      </c>
      <c r="B82" s="22">
        <v>0</v>
      </c>
      <c r="C82" s="23"/>
      <c r="D82" s="23"/>
      <c r="E82" s="23"/>
      <c r="F82" s="24"/>
    </row>
    <row r="83" spans="1:6" ht="15">
      <c r="A83" s="47" t="s">
        <v>26</v>
      </c>
      <c r="B83" s="22">
        <v>0.006808</v>
      </c>
      <c r="C83" s="23"/>
      <c r="D83" s="23"/>
      <c r="E83" s="23"/>
      <c r="F83" s="24">
        <v>0.006808</v>
      </c>
    </row>
    <row r="84" spans="1:6" ht="15">
      <c r="A84" s="47" t="s">
        <v>27</v>
      </c>
      <c r="B84" s="22">
        <v>0.175643</v>
      </c>
      <c r="C84" s="23">
        <v>0.06146</v>
      </c>
      <c r="D84" s="23"/>
      <c r="E84" s="23">
        <v>0.114183</v>
      </c>
      <c r="F84" s="24"/>
    </row>
    <row r="85" spans="1:6" ht="15">
      <c r="A85" s="47" t="s">
        <v>28</v>
      </c>
      <c r="B85" s="22">
        <v>0</v>
      </c>
      <c r="C85" s="23"/>
      <c r="D85" s="23"/>
      <c r="E85" s="23"/>
      <c r="F85" s="24"/>
    </row>
    <row r="86" spans="1:6" ht="15">
      <c r="A86" s="46" t="s">
        <v>0</v>
      </c>
      <c r="B86" s="25">
        <v>2.364529</v>
      </c>
      <c r="C86" s="26">
        <v>0.363603</v>
      </c>
      <c r="D86" s="27"/>
      <c r="E86" s="44">
        <v>1.313761</v>
      </c>
      <c r="F86" s="28">
        <v>0.687165</v>
      </c>
    </row>
    <row r="87" spans="1:6" s="209" customFormat="1" ht="15">
      <c r="A87" s="125" t="s">
        <v>13</v>
      </c>
      <c r="B87" s="111">
        <v>0.076212</v>
      </c>
      <c r="C87" s="112">
        <v>0</v>
      </c>
      <c r="D87" s="126">
        <v>0</v>
      </c>
      <c r="E87" s="126">
        <v>0.031122</v>
      </c>
      <c r="F87" s="127">
        <v>0.04509</v>
      </c>
    </row>
    <row r="88" spans="1:6" s="209" customFormat="1" ht="15">
      <c r="A88" s="128" t="s">
        <v>14</v>
      </c>
      <c r="B88" s="114">
        <v>0.076212</v>
      </c>
      <c r="C88" s="115"/>
      <c r="D88" s="116"/>
      <c r="E88" s="116">
        <v>0.031122</v>
      </c>
      <c r="F88" s="136">
        <v>0.04509</v>
      </c>
    </row>
    <row r="89" spans="1:6" s="209" customFormat="1" ht="15.75" thickBot="1">
      <c r="A89" s="131" t="s">
        <v>15</v>
      </c>
      <c r="B89" s="132">
        <v>0.125</v>
      </c>
      <c r="C89" s="133"/>
      <c r="D89" s="134"/>
      <c r="E89" s="116">
        <v>0.05</v>
      </c>
      <c r="F89" s="135">
        <v>0.075</v>
      </c>
    </row>
    <row r="90" spans="1:6" s="205" customFormat="1" ht="15.75" thickBot="1">
      <c r="A90" s="85" t="s">
        <v>30</v>
      </c>
      <c r="B90" s="82">
        <v>2.148995</v>
      </c>
      <c r="C90" s="83">
        <v>1.101359</v>
      </c>
      <c r="D90" s="83">
        <v>0</v>
      </c>
      <c r="E90" s="83">
        <v>0.586111</v>
      </c>
      <c r="F90" s="84">
        <v>0.46152499999999996</v>
      </c>
    </row>
    <row r="91" spans="1:6" s="6" customFormat="1" ht="15.75" customHeight="1">
      <c r="A91" s="18" t="s">
        <v>11</v>
      </c>
      <c r="B91" s="19">
        <v>0.40012</v>
      </c>
      <c r="C91" s="20">
        <v>0.000612</v>
      </c>
      <c r="D91" s="20">
        <v>0</v>
      </c>
      <c r="E91" s="20">
        <v>0</v>
      </c>
      <c r="F91" s="20">
        <v>0.399508</v>
      </c>
    </row>
    <row r="92" spans="1:6" ht="15">
      <c r="A92" s="47" t="s">
        <v>4</v>
      </c>
      <c r="B92" s="22">
        <v>0.397954</v>
      </c>
      <c r="C92" s="23"/>
      <c r="D92" s="30"/>
      <c r="E92" s="30"/>
      <c r="F92" s="38">
        <v>0.397954</v>
      </c>
    </row>
    <row r="93" spans="1:6" ht="15">
      <c r="A93" s="47" t="s">
        <v>19</v>
      </c>
      <c r="B93" s="22">
        <v>0.001554</v>
      </c>
      <c r="C93" s="23"/>
      <c r="D93" s="30"/>
      <c r="E93" s="30"/>
      <c r="F93" s="38">
        <v>0.001554</v>
      </c>
    </row>
    <row r="94" spans="1:6" ht="15">
      <c r="A94" s="47" t="s">
        <v>5</v>
      </c>
      <c r="B94" s="22">
        <v>0</v>
      </c>
      <c r="C94" s="23"/>
      <c r="D94" s="30"/>
      <c r="E94" s="30"/>
      <c r="F94" s="38"/>
    </row>
    <row r="95" spans="1:6" ht="15">
      <c r="A95" s="47" t="s">
        <v>25</v>
      </c>
      <c r="B95" s="22">
        <v>0</v>
      </c>
      <c r="C95" s="23"/>
      <c r="D95" s="23"/>
      <c r="E95" s="23"/>
      <c r="F95" s="24"/>
    </row>
    <row r="96" spans="1:6" ht="15">
      <c r="A96" s="47" t="s">
        <v>26</v>
      </c>
      <c r="B96" s="22">
        <v>0</v>
      </c>
      <c r="C96" s="23"/>
      <c r="D96" s="23"/>
      <c r="E96" s="23"/>
      <c r="F96" s="24"/>
    </row>
    <row r="97" spans="1:6" ht="15">
      <c r="A97" s="47" t="s">
        <v>27</v>
      </c>
      <c r="B97" s="22">
        <v>0</v>
      </c>
      <c r="C97" s="23"/>
      <c r="D97" s="23"/>
      <c r="E97" s="23"/>
      <c r="F97" s="24"/>
    </row>
    <row r="98" spans="1:6" ht="15">
      <c r="A98" s="47" t="s">
        <v>28</v>
      </c>
      <c r="B98" s="22">
        <v>0.000612</v>
      </c>
      <c r="C98" s="23">
        <v>0.000612</v>
      </c>
      <c r="D98" s="23"/>
      <c r="E98" s="23"/>
      <c r="F98" s="24"/>
    </row>
    <row r="99" spans="1:6" ht="15">
      <c r="A99" s="46" t="s">
        <v>0</v>
      </c>
      <c r="B99" s="25">
        <v>1.69079</v>
      </c>
      <c r="C99" s="26">
        <v>1.100747</v>
      </c>
      <c r="D99" s="27"/>
      <c r="E99" s="44">
        <v>0.574176</v>
      </c>
      <c r="F99" s="28">
        <v>0.015867</v>
      </c>
    </row>
    <row r="100" spans="1:6" ht="15">
      <c r="A100" s="46" t="s">
        <v>13</v>
      </c>
      <c r="B100" s="25">
        <v>0.058085</v>
      </c>
      <c r="C100" s="26">
        <v>0</v>
      </c>
      <c r="D100" s="27">
        <v>0</v>
      </c>
      <c r="E100" s="27">
        <v>0.011935</v>
      </c>
      <c r="F100" s="37">
        <v>0.04615</v>
      </c>
    </row>
    <row r="101" spans="1:6" ht="15">
      <c r="A101" s="47" t="s">
        <v>14</v>
      </c>
      <c r="B101" s="22">
        <v>0.058085</v>
      </c>
      <c r="C101" s="23"/>
      <c r="D101" s="30"/>
      <c r="E101" s="30">
        <v>0.011935</v>
      </c>
      <c r="F101" s="38">
        <v>0.04615</v>
      </c>
    </row>
    <row r="102" spans="1:6" ht="15.75" thickBot="1">
      <c r="A102" s="48" t="s">
        <v>15</v>
      </c>
      <c r="B102" s="40">
        <v>0.089</v>
      </c>
      <c r="C102" s="41"/>
      <c r="D102" s="42"/>
      <c r="E102" s="42">
        <v>0.022</v>
      </c>
      <c r="F102" s="43">
        <v>0.067</v>
      </c>
    </row>
    <row r="103" spans="1:6" s="205" customFormat="1" ht="15.75" thickBot="1">
      <c r="A103" s="85" t="s">
        <v>21</v>
      </c>
      <c r="B103" s="82">
        <v>3.5417590000000003</v>
      </c>
      <c r="C103" s="83">
        <v>2.3609560000000003</v>
      </c>
      <c r="D103" s="83">
        <v>0</v>
      </c>
      <c r="E103" s="83">
        <v>0.657083</v>
      </c>
      <c r="F103" s="84">
        <v>0.52372</v>
      </c>
    </row>
    <row r="104" spans="1:6" s="6" customFormat="1" ht="15.75" customHeight="1">
      <c r="A104" s="18" t="s">
        <v>11</v>
      </c>
      <c r="B104" s="19">
        <v>0.388358</v>
      </c>
      <c r="C104" s="20">
        <v>0</v>
      </c>
      <c r="D104" s="20">
        <v>0</v>
      </c>
      <c r="E104" s="20">
        <v>0.04239300000000001</v>
      </c>
      <c r="F104" s="75">
        <v>0.34596499999999997</v>
      </c>
    </row>
    <row r="105" spans="1:6" ht="15">
      <c r="A105" s="47" t="s">
        <v>4</v>
      </c>
      <c r="B105" s="22">
        <v>0.135974</v>
      </c>
      <c r="C105" s="23"/>
      <c r="D105" s="30"/>
      <c r="E105" s="30">
        <v>0.03506</v>
      </c>
      <c r="F105" s="38">
        <v>0.100914</v>
      </c>
    </row>
    <row r="106" spans="1:6" ht="15">
      <c r="A106" s="47" t="s">
        <v>19</v>
      </c>
      <c r="B106" s="22">
        <v>0.012740000000000001</v>
      </c>
      <c r="C106" s="23"/>
      <c r="D106" s="30"/>
      <c r="E106" s="30">
        <v>0.00164</v>
      </c>
      <c r="F106" s="38">
        <v>0.0111</v>
      </c>
    </row>
    <row r="107" spans="1:6" ht="15">
      <c r="A107" s="47" t="s">
        <v>5</v>
      </c>
      <c r="B107" s="22">
        <v>0.239331</v>
      </c>
      <c r="C107" s="23"/>
      <c r="D107" s="30"/>
      <c r="E107" s="30">
        <v>0.00538</v>
      </c>
      <c r="F107" s="38">
        <v>0.233951</v>
      </c>
    </row>
    <row r="108" spans="1:6" ht="15">
      <c r="A108" s="47" t="s">
        <v>25</v>
      </c>
      <c r="B108" s="22">
        <v>0</v>
      </c>
      <c r="C108" s="23"/>
      <c r="D108" s="23"/>
      <c r="E108" s="23"/>
      <c r="F108" s="24"/>
    </row>
    <row r="109" spans="1:6" ht="15">
      <c r="A109" s="47" t="s">
        <v>26</v>
      </c>
      <c r="B109" s="22">
        <v>1.9E-05</v>
      </c>
      <c r="C109" s="23"/>
      <c r="D109" s="23"/>
      <c r="E109" s="23">
        <v>1.9E-05</v>
      </c>
      <c r="F109" s="24"/>
    </row>
    <row r="110" spans="1:6" ht="15">
      <c r="A110" s="47" t="s">
        <v>27</v>
      </c>
      <c r="B110" s="22">
        <v>0</v>
      </c>
      <c r="C110" s="23"/>
      <c r="D110" s="23"/>
      <c r="E110" s="23"/>
      <c r="F110" s="24"/>
    </row>
    <row r="111" spans="1:6" ht="15">
      <c r="A111" s="47" t="s">
        <v>28</v>
      </c>
      <c r="B111" s="22">
        <v>0.000294</v>
      </c>
      <c r="C111" s="23"/>
      <c r="D111" s="23"/>
      <c r="E111" s="23">
        <v>0.000294</v>
      </c>
      <c r="F111" s="24"/>
    </row>
    <row r="112" spans="1:6" ht="15">
      <c r="A112" s="46" t="s">
        <v>0</v>
      </c>
      <c r="B112" s="25">
        <v>2.725741</v>
      </c>
      <c r="C112" s="26">
        <v>2.175708</v>
      </c>
      <c r="D112" s="27"/>
      <c r="E112" s="44">
        <v>0.444229</v>
      </c>
      <c r="F112" s="28">
        <v>0.105804</v>
      </c>
    </row>
    <row r="113" spans="1:6" s="209" customFormat="1" ht="15">
      <c r="A113" s="125" t="s">
        <v>13</v>
      </c>
      <c r="B113" s="111">
        <v>0.42766</v>
      </c>
      <c r="C113" s="112">
        <v>0.185248</v>
      </c>
      <c r="D113" s="126">
        <v>0</v>
      </c>
      <c r="E113" s="126">
        <v>0.170461</v>
      </c>
      <c r="F113" s="127">
        <v>0.071951</v>
      </c>
    </row>
    <row r="114" spans="1:6" s="209" customFormat="1" ht="15">
      <c r="A114" s="128" t="s">
        <v>14</v>
      </c>
      <c r="B114" s="114">
        <v>0.42766</v>
      </c>
      <c r="C114" s="115">
        <v>0.185248</v>
      </c>
      <c r="D114" s="116"/>
      <c r="E114" s="115">
        <v>0.170461</v>
      </c>
      <c r="F114" s="136">
        <v>0.071951</v>
      </c>
    </row>
    <row r="115" spans="1:6" s="209" customFormat="1" ht="15.75" thickBot="1">
      <c r="A115" s="131" t="s">
        <v>15</v>
      </c>
      <c r="B115" s="132">
        <v>0.652</v>
      </c>
      <c r="C115" s="133">
        <v>0.284</v>
      </c>
      <c r="D115" s="134"/>
      <c r="E115" s="133">
        <v>0.258</v>
      </c>
      <c r="F115" s="135">
        <v>0.11</v>
      </c>
    </row>
    <row r="116" spans="1:6" s="205" customFormat="1" ht="15.75" thickBot="1">
      <c r="A116" s="85" t="s">
        <v>22</v>
      </c>
      <c r="B116" s="82">
        <v>2.6714849999999997</v>
      </c>
      <c r="C116" s="83">
        <v>2.092216</v>
      </c>
      <c r="D116" s="83">
        <v>0</v>
      </c>
      <c r="E116" s="83">
        <v>0.20842599999999997</v>
      </c>
      <c r="F116" s="84">
        <v>0.370843</v>
      </c>
    </row>
    <row r="117" spans="1:6" s="6" customFormat="1" ht="15.75" customHeight="1">
      <c r="A117" s="18" t="s">
        <v>11</v>
      </c>
      <c r="B117" s="19">
        <v>0.25686</v>
      </c>
      <c r="C117" s="20">
        <v>0</v>
      </c>
      <c r="D117" s="20">
        <v>0</v>
      </c>
      <c r="E117" s="20">
        <v>0.01112</v>
      </c>
      <c r="F117" s="75">
        <v>0.24574</v>
      </c>
    </row>
    <row r="118" spans="1:6" ht="15">
      <c r="A118" s="21" t="s">
        <v>4</v>
      </c>
      <c r="B118" s="22">
        <v>0.20913099999999998</v>
      </c>
      <c r="C118" s="23"/>
      <c r="D118" s="23"/>
      <c r="E118" s="23">
        <v>0.01112</v>
      </c>
      <c r="F118" s="24">
        <v>0.198011</v>
      </c>
    </row>
    <row r="119" spans="1:6" ht="15">
      <c r="A119" s="21" t="s">
        <v>19</v>
      </c>
      <c r="B119" s="22">
        <v>0</v>
      </c>
      <c r="C119" s="23"/>
      <c r="D119" s="23"/>
      <c r="E119" s="23"/>
      <c r="F119" s="24"/>
    </row>
    <row r="120" spans="1:6" ht="15">
      <c r="A120" s="21" t="s">
        <v>5</v>
      </c>
      <c r="B120" s="22">
        <v>0.047729</v>
      </c>
      <c r="C120" s="23"/>
      <c r="D120" s="23"/>
      <c r="E120" s="23"/>
      <c r="F120" s="24">
        <v>0.047729</v>
      </c>
    </row>
    <row r="121" spans="1:6" ht="15">
      <c r="A121" s="21" t="s">
        <v>25</v>
      </c>
      <c r="B121" s="22">
        <v>0</v>
      </c>
      <c r="C121" s="23"/>
      <c r="D121" s="23"/>
      <c r="E121" s="23"/>
      <c r="F121" s="24"/>
    </row>
    <row r="122" spans="1:6" ht="15">
      <c r="A122" s="21" t="s">
        <v>26</v>
      </c>
      <c r="B122" s="22">
        <v>0</v>
      </c>
      <c r="C122" s="23"/>
      <c r="D122" s="23"/>
      <c r="E122" s="23"/>
      <c r="F122" s="24"/>
    </row>
    <row r="123" spans="1:6" ht="15">
      <c r="A123" s="21" t="s">
        <v>27</v>
      </c>
      <c r="B123" s="22">
        <v>0</v>
      </c>
      <c r="C123" s="23"/>
      <c r="D123" s="23"/>
      <c r="E123" s="23"/>
      <c r="F123" s="24"/>
    </row>
    <row r="124" spans="1:6" ht="15">
      <c r="A124" s="21" t="s">
        <v>28</v>
      </c>
      <c r="B124" s="22">
        <v>0</v>
      </c>
      <c r="C124" s="23"/>
      <c r="D124" s="23"/>
      <c r="E124" s="23"/>
      <c r="F124" s="24"/>
    </row>
    <row r="125" spans="1:6" ht="15">
      <c r="A125" s="18" t="s">
        <v>0</v>
      </c>
      <c r="B125" s="49">
        <v>0.318619</v>
      </c>
      <c r="C125" s="50">
        <v>0</v>
      </c>
      <c r="D125" s="50"/>
      <c r="E125" s="50">
        <v>0.193516</v>
      </c>
      <c r="F125" s="51">
        <v>0.125103</v>
      </c>
    </row>
    <row r="126" spans="1:6" s="209" customFormat="1" ht="15">
      <c r="A126" s="110" t="s">
        <v>13</v>
      </c>
      <c r="B126" s="111">
        <v>2.096006</v>
      </c>
      <c r="C126" s="112">
        <v>2.092216</v>
      </c>
      <c r="D126" s="126">
        <v>0</v>
      </c>
      <c r="E126" s="126">
        <v>0.00379</v>
      </c>
      <c r="F126" s="127">
        <v>0</v>
      </c>
    </row>
    <row r="127" spans="1:6" s="209" customFormat="1" ht="15">
      <c r="A127" s="113" t="s">
        <v>14</v>
      </c>
      <c r="B127" s="114">
        <v>2.096006</v>
      </c>
      <c r="C127" s="115">
        <v>2.092216</v>
      </c>
      <c r="D127" s="116"/>
      <c r="E127" s="116">
        <v>0.00379</v>
      </c>
      <c r="F127" s="136"/>
    </row>
    <row r="128" spans="1:6" s="209" customFormat="1" ht="15.75" thickBot="1">
      <c r="A128" s="137" t="s">
        <v>15</v>
      </c>
      <c r="B128" s="132">
        <v>3.024</v>
      </c>
      <c r="C128" s="133">
        <v>3.019</v>
      </c>
      <c r="D128" s="134"/>
      <c r="E128" s="134">
        <v>0.005</v>
      </c>
      <c r="F128" s="135"/>
    </row>
    <row r="129" spans="1:6" s="205" customFormat="1" ht="15.75" thickBot="1">
      <c r="A129" s="85" t="s">
        <v>23</v>
      </c>
      <c r="B129" s="82">
        <v>1.9155559999999998</v>
      </c>
      <c r="C129" s="83">
        <v>0</v>
      </c>
      <c r="D129" s="83">
        <v>0</v>
      </c>
      <c r="E129" s="83">
        <v>1.164842</v>
      </c>
      <c r="F129" s="84">
        <v>0.7507139999999999</v>
      </c>
    </row>
    <row r="130" spans="1:6" s="6" customFormat="1" ht="15.75" customHeight="1">
      <c r="A130" s="18" t="s">
        <v>11</v>
      </c>
      <c r="B130" s="19">
        <v>0.939711</v>
      </c>
      <c r="C130" s="20">
        <v>0</v>
      </c>
      <c r="D130" s="20">
        <v>0</v>
      </c>
      <c r="E130" s="20">
        <v>0.333938</v>
      </c>
      <c r="F130" s="75">
        <v>0.6057729999999999</v>
      </c>
    </row>
    <row r="131" spans="1:6" ht="15">
      <c r="A131" s="21" t="s">
        <v>4</v>
      </c>
      <c r="B131" s="22">
        <v>0.578963</v>
      </c>
      <c r="C131" s="23"/>
      <c r="D131" s="30"/>
      <c r="E131" s="30">
        <v>0.187497</v>
      </c>
      <c r="F131" s="38">
        <v>0.391466</v>
      </c>
    </row>
    <row r="132" spans="1:6" ht="15">
      <c r="A132" s="21" t="s">
        <v>19</v>
      </c>
      <c r="B132" s="22">
        <v>0.211347</v>
      </c>
      <c r="C132" s="23"/>
      <c r="D132" s="30"/>
      <c r="E132" s="30">
        <v>0.14388</v>
      </c>
      <c r="F132" s="38">
        <v>0.067467</v>
      </c>
    </row>
    <row r="133" spans="1:6" ht="15">
      <c r="A133" s="21" t="s">
        <v>5</v>
      </c>
      <c r="B133" s="22">
        <v>0.147949</v>
      </c>
      <c r="C133" s="23"/>
      <c r="D133" s="30"/>
      <c r="E133" s="30">
        <v>0.001918</v>
      </c>
      <c r="F133" s="38">
        <v>0.146031</v>
      </c>
    </row>
    <row r="134" spans="1:6" ht="15">
      <c r="A134" s="21" t="s">
        <v>25</v>
      </c>
      <c r="B134" s="22">
        <v>0</v>
      </c>
      <c r="C134" s="23"/>
      <c r="D134" s="23"/>
      <c r="E134" s="23"/>
      <c r="F134" s="24"/>
    </row>
    <row r="135" spans="1:6" ht="15">
      <c r="A135" s="21" t="s">
        <v>26</v>
      </c>
      <c r="B135" s="22">
        <v>0.000809</v>
      </c>
      <c r="C135" s="23"/>
      <c r="D135" s="23"/>
      <c r="E135" s="23"/>
      <c r="F135" s="24">
        <v>0.000809</v>
      </c>
    </row>
    <row r="136" spans="1:6" ht="15">
      <c r="A136" s="21" t="s">
        <v>27</v>
      </c>
      <c r="B136" s="22">
        <v>0</v>
      </c>
      <c r="C136" s="23"/>
      <c r="D136" s="23"/>
      <c r="E136" s="23"/>
      <c r="F136" s="24"/>
    </row>
    <row r="137" spans="1:6" ht="15">
      <c r="A137" s="21" t="s">
        <v>28</v>
      </c>
      <c r="B137" s="22">
        <v>0.000643</v>
      </c>
      <c r="C137" s="23"/>
      <c r="D137" s="23"/>
      <c r="E137" s="23">
        <v>0.000643</v>
      </c>
      <c r="F137" s="24"/>
    </row>
    <row r="138" spans="1:6" ht="15">
      <c r="A138" s="18" t="s">
        <v>0</v>
      </c>
      <c r="B138" s="25">
        <v>0.6699350000000001</v>
      </c>
      <c r="C138" s="26"/>
      <c r="D138" s="27"/>
      <c r="E138" s="44">
        <v>0.535688</v>
      </c>
      <c r="F138" s="28">
        <v>0.134247</v>
      </c>
    </row>
    <row r="139" spans="1:6" ht="15">
      <c r="A139" s="18" t="s">
        <v>13</v>
      </c>
      <c r="B139" s="25">
        <v>0.30590999999999996</v>
      </c>
      <c r="C139" s="26">
        <v>0</v>
      </c>
      <c r="D139" s="27">
        <v>0</v>
      </c>
      <c r="E139" s="27">
        <v>0.295216</v>
      </c>
      <c r="F139" s="37">
        <v>0.010694</v>
      </c>
    </row>
    <row r="140" spans="1:6" ht="15">
      <c r="A140" s="21" t="s">
        <v>14</v>
      </c>
      <c r="B140" s="22">
        <v>0.30590999999999996</v>
      </c>
      <c r="C140" s="23"/>
      <c r="D140" s="30"/>
      <c r="E140" s="30">
        <v>0.295216</v>
      </c>
      <c r="F140" s="38">
        <v>0.010694</v>
      </c>
    </row>
    <row r="141" spans="1:6" ht="15.75" thickBot="1">
      <c r="A141" s="45" t="s">
        <v>15</v>
      </c>
      <c r="B141" s="40">
        <v>0.42200000000000004</v>
      </c>
      <c r="C141" s="41"/>
      <c r="D141" s="42"/>
      <c r="E141" s="42">
        <v>0.403</v>
      </c>
      <c r="F141" s="43">
        <v>0.019</v>
      </c>
    </row>
    <row r="142" spans="1:6" s="205" customFormat="1" ht="15.75" thickBot="1">
      <c r="A142" s="85" t="s">
        <v>24</v>
      </c>
      <c r="B142" s="82">
        <v>2.1650419999999997</v>
      </c>
      <c r="C142" s="83">
        <v>0</v>
      </c>
      <c r="D142" s="83">
        <v>0</v>
      </c>
      <c r="E142" s="83">
        <v>1.149257</v>
      </c>
      <c r="F142" s="84">
        <v>1.015785</v>
      </c>
    </row>
    <row r="143" spans="1:6" s="6" customFormat="1" ht="15.75" customHeight="1">
      <c r="A143" s="18" t="s">
        <v>11</v>
      </c>
      <c r="B143" s="19">
        <v>1.2886879999999998</v>
      </c>
      <c r="C143" s="20">
        <v>0</v>
      </c>
      <c r="D143" s="20">
        <v>0</v>
      </c>
      <c r="E143" s="20">
        <v>0.5071659999999999</v>
      </c>
      <c r="F143" s="75">
        <v>0.7815219999999999</v>
      </c>
    </row>
    <row r="144" spans="1:6" ht="15">
      <c r="A144" s="21" t="s">
        <v>4</v>
      </c>
      <c r="B144" s="22">
        <v>0.916705</v>
      </c>
      <c r="C144" s="23"/>
      <c r="D144" s="30"/>
      <c r="E144" s="30">
        <v>0.321821</v>
      </c>
      <c r="F144" s="38">
        <v>0.594884</v>
      </c>
    </row>
    <row r="145" spans="1:6" ht="15">
      <c r="A145" s="21" t="s">
        <v>19</v>
      </c>
      <c r="B145" s="22">
        <v>0.336549</v>
      </c>
      <c r="C145" s="23"/>
      <c r="D145" s="30"/>
      <c r="E145" s="30">
        <v>0.17452</v>
      </c>
      <c r="F145" s="38">
        <v>0.162029</v>
      </c>
    </row>
    <row r="146" spans="1:6" ht="15">
      <c r="A146" s="21" t="s">
        <v>5</v>
      </c>
      <c r="B146" s="22">
        <v>0.029338</v>
      </c>
      <c r="C146" s="23"/>
      <c r="D146" s="30"/>
      <c r="E146" s="30">
        <v>0.004832</v>
      </c>
      <c r="F146" s="38">
        <v>0.024506</v>
      </c>
    </row>
    <row r="147" spans="1:6" ht="15">
      <c r="A147" s="21" t="s">
        <v>25</v>
      </c>
      <c r="B147" s="22">
        <v>0</v>
      </c>
      <c r="C147" s="23"/>
      <c r="D147" s="23"/>
      <c r="E147" s="23"/>
      <c r="F147" s="24"/>
    </row>
    <row r="148" spans="1:6" ht="15">
      <c r="A148" s="21" t="s">
        <v>26</v>
      </c>
      <c r="B148" s="22">
        <v>0.005589</v>
      </c>
      <c r="C148" s="23"/>
      <c r="D148" s="23"/>
      <c r="E148" s="23">
        <v>0.005589</v>
      </c>
      <c r="F148" s="24"/>
    </row>
    <row r="149" spans="1:6" ht="15">
      <c r="A149" s="21" t="s">
        <v>27</v>
      </c>
      <c r="B149" s="22">
        <v>0</v>
      </c>
      <c r="C149" s="23"/>
      <c r="D149" s="23"/>
      <c r="E149" s="23"/>
      <c r="F149" s="24"/>
    </row>
    <row r="150" spans="1:6" ht="15">
      <c r="A150" s="21" t="s">
        <v>28</v>
      </c>
      <c r="B150" s="22">
        <v>0.000507</v>
      </c>
      <c r="C150" s="23"/>
      <c r="D150" s="23"/>
      <c r="E150" s="23">
        <v>0.000404</v>
      </c>
      <c r="F150" s="24">
        <v>0.000103</v>
      </c>
    </row>
    <row r="151" spans="1:6" ht="15">
      <c r="A151" s="18" t="s">
        <v>0</v>
      </c>
      <c r="B151" s="25">
        <v>0.8056669999999999</v>
      </c>
      <c r="C151" s="26"/>
      <c r="D151" s="27"/>
      <c r="E151" s="44">
        <v>0.638462</v>
      </c>
      <c r="F151" s="28">
        <v>0.167205</v>
      </c>
    </row>
    <row r="152" spans="1:6" ht="15">
      <c r="A152" s="18" t="s">
        <v>13</v>
      </c>
      <c r="B152" s="25">
        <v>0.070687</v>
      </c>
      <c r="C152" s="26">
        <v>0</v>
      </c>
      <c r="D152" s="27">
        <v>0</v>
      </c>
      <c r="E152" s="27">
        <v>0.003629</v>
      </c>
      <c r="F152" s="37">
        <v>0.067058</v>
      </c>
    </row>
    <row r="153" spans="1:6" ht="15">
      <c r="A153" s="21" t="s">
        <v>14</v>
      </c>
      <c r="B153" s="22">
        <v>0.070687</v>
      </c>
      <c r="C153" s="23"/>
      <c r="D153" s="30"/>
      <c r="E153" s="30">
        <v>0.003629</v>
      </c>
      <c r="F153" s="38">
        <v>0.067058</v>
      </c>
    </row>
    <row r="154" spans="1:6" ht="15.75" thickBot="1">
      <c r="A154" s="45" t="s">
        <v>15</v>
      </c>
      <c r="B154" s="40">
        <v>0.115</v>
      </c>
      <c r="C154" s="41"/>
      <c r="D154" s="42"/>
      <c r="E154" s="42">
        <v>0.006</v>
      </c>
      <c r="F154" s="43">
        <v>0.109</v>
      </c>
    </row>
    <row r="155" spans="1:6" s="205" customFormat="1" ht="15.75" thickBot="1">
      <c r="A155" s="85" t="s">
        <v>39</v>
      </c>
      <c r="B155" s="82">
        <v>5.032355000000001</v>
      </c>
      <c r="C155" s="83">
        <v>0</v>
      </c>
      <c r="D155" s="83">
        <v>0</v>
      </c>
      <c r="E155" s="83">
        <v>0.7980590000000001</v>
      </c>
      <c r="F155" s="84">
        <v>4.2342960000000005</v>
      </c>
    </row>
    <row r="156" spans="1:6" s="6" customFormat="1" ht="15.75" customHeight="1">
      <c r="A156" s="18" t="s">
        <v>11</v>
      </c>
      <c r="B156" s="19">
        <v>3.3674820000000003</v>
      </c>
      <c r="C156" s="20">
        <v>0</v>
      </c>
      <c r="D156" s="20">
        <v>0</v>
      </c>
      <c r="E156" s="20">
        <v>0.022444</v>
      </c>
      <c r="F156" s="75">
        <v>3.345038</v>
      </c>
    </row>
    <row r="157" spans="1:6" ht="15">
      <c r="A157" s="21" t="s">
        <v>4</v>
      </c>
      <c r="B157" s="22">
        <v>0.323853</v>
      </c>
      <c r="C157" s="23"/>
      <c r="D157" s="30"/>
      <c r="E157" s="30">
        <v>0.00232</v>
      </c>
      <c r="F157" s="38">
        <v>0.321533</v>
      </c>
    </row>
    <row r="158" spans="1:6" ht="15">
      <c r="A158" s="21" t="s">
        <v>19</v>
      </c>
      <c r="B158" s="22">
        <v>0</v>
      </c>
      <c r="C158" s="23"/>
      <c r="D158" s="30"/>
      <c r="E158" s="30"/>
      <c r="F158" s="38"/>
    </row>
    <row r="159" spans="1:6" ht="15">
      <c r="A159" s="21" t="s">
        <v>5</v>
      </c>
      <c r="B159" s="22">
        <v>3.0399830000000003</v>
      </c>
      <c r="C159" s="23"/>
      <c r="D159" s="30"/>
      <c r="E159" s="30">
        <v>0.017847</v>
      </c>
      <c r="F159" s="38">
        <v>3.022136</v>
      </c>
    </row>
    <row r="160" spans="1:6" ht="15">
      <c r="A160" s="21" t="s">
        <v>25</v>
      </c>
      <c r="B160" s="22">
        <v>0</v>
      </c>
      <c r="C160" s="23"/>
      <c r="D160" s="23"/>
      <c r="E160" s="23"/>
      <c r="F160" s="24"/>
    </row>
    <row r="161" spans="1:6" ht="15">
      <c r="A161" s="21" t="s">
        <v>26</v>
      </c>
      <c r="B161" s="22">
        <v>0.003646</v>
      </c>
      <c r="C161" s="23"/>
      <c r="D161" s="23"/>
      <c r="E161" s="23">
        <v>0.002277</v>
      </c>
      <c r="F161" s="24">
        <v>0.001369</v>
      </c>
    </row>
    <row r="162" spans="1:6" ht="15">
      <c r="A162" s="21" t="s">
        <v>27</v>
      </c>
      <c r="B162" s="22">
        <v>0</v>
      </c>
      <c r="C162" s="23"/>
      <c r="D162" s="23"/>
      <c r="E162" s="23"/>
      <c r="F162" s="24"/>
    </row>
    <row r="163" spans="1:6" ht="15">
      <c r="A163" s="21" t="s">
        <v>28</v>
      </c>
      <c r="B163" s="22">
        <v>0</v>
      </c>
      <c r="C163" s="23"/>
      <c r="D163" s="23"/>
      <c r="E163" s="23"/>
      <c r="F163" s="24"/>
    </row>
    <row r="164" spans="1:6" ht="15">
      <c r="A164" s="18" t="s">
        <v>0</v>
      </c>
      <c r="B164" s="25">
        <v>1.4594260000000001</v>
      </c>
      <c r="C164" s="26"/>
      <c r="D164" s="27"/>
      <c r="E164" s="44">
        <v>0.67708</v>
      </c>
      <c r="F164" s="28">
        <v>0.782346</v>
      </c>
    </row>
    <row r="165" spans="1:6" s="209" customFormat="1" ht="15">
      <c r="A165" s="230" t="s">
        <v>13</v>
      </c>
      <c r="B165" s="139">
        <v>0.205447</v>
      </c>
      <c r="C165" s="140">
        <v>0</v>
      </c>
      <c r="D165" s="129">
        <v>0</v>
      </c>
      <c r="E165" s="129">
        <v>0.098535</v>
      </c>
      <c r="F165" s="130">
        <v>0.106912</v>
      </c>
    </row>
    <row r="166" spans="1:6" s="209" customFormat="1" ht="15">
      <c r="A166" s="113" t="s">
        <v>14</v>
      </c>
      <c r="B166" s="114">
        <v>0.205447</v>
      </c>
      <c r="C166" s="115"/>
      <c r="D166" s="116"/>
      <c r="E166" s="116">
        <v>0.098535</v>
      </c>
      <c r="F166" s="136">
        <v>0.106912</v>
      </c>
    </row>
    <row r="167" spans="1:6" s="209" customFormat="1" ht="15.75" thickBot="1">
      <c r="A167" s="137" t="s">
        <v>15</v>
      </c>
      <c r="B167" s="132">
        <v>0.345</v>
      </c>
      <c r="C167" s="133"/>
      <c r="D167" s="134"/>
      <c r="E167" s="134">
        <v>0.164</v>
      </c>
      <c r="F167" s="135">
        <v>0.181</v>
      </c>
    </row>
    <row r="168" spans="1:6" s="205" customFormat="1" ht="15.75" thickBot="1">
      <c r="A168" s="85" t="s">
        <v>33</v>
      </c>
      <c r="B168" s="82">
        <v>0.565883</v>
      </c>
      <c r="C168" s="83">
        <v>0</v>
      </c>
      <c r="D168" s="83">
        <v>0</v>
      </c>
      <c r="E168" s="83">
        <v>0.544183</v>
      </c>
      <c r="F168" s="84">
        <v>0.0217</v>
      </c>
    </row>
    <row r="169" spans="1:6" s="6" customFormat="1" ht="15.75" customHeight="1">
      <c r="A169" s="18" t="s">
        <v>11</v>
      </c>
      <c r="B169" s="19">
        <v>0.02324</v>
      </c>
      <c r="C169" s="20">
        <v>0</v>
      </c>
      <c r="D169" s="20">
        <v>0</v>
      </c>
      <c r="E169" s="20">
        <v>0.001565</v>
      </c>
      <c r="F169" s="75">
        <v>0.021675</v>
      </c>
    </row>
    <row r="170" spans="1:6" ht="15">
      <c r="A170" s="21" t="s">
        <v>4</v>
      </c>
      <c r="B170" s="22">
        <v>0.019675</v>
      </c>
      <c r="C170" s="23"/>
      <c r="D170" s="30"/>
      <c r="E170" s="30"/>
      <c r="F170" s="38">
        <v>0.019675</v>
      </c>
    </row>
    <row r="171" spans="1:6" ht="15">
      <c r="A171" s="21" t="s">
        <v>19</v>
      </c>
      <c r="B171" s="22">
        <v>0</v>
      </c>
      <c r="C171" s="23"/>
      <c r="D171" s="30"/>
      <c r="E171" s="30"/>
      <c r="F171" s="38"/>
    </row>
    <row r="172" spans="1:6" ht="15">
      <c r="A172" s="21" t="s">
        <v>5</v>
      </c>
      <c r="B172" s="22">
        <v>0.001565</v>
      </c>
      <c r="C172" s="23"/>
      <c r="D172" s="30"/>
      <c r="E172" s="30">
        <v>0.001565</v>
      </c>
      <c r="F172" s="38"/>
    </row>
    <row r="173" spans="1:6" ht="15">
      <c r="A173" s="21" t="s">
        <v>25</v>
      </c>
      <c r="B173" s="22">
        <v>0</v>
      </c>
      <c r="C173" s="23"/>
      <c r="D173" s="23"/>
      <c r="E173" s="23"/>
      <c r="F173" s="24"/>
    </row>
    <row r="174" spans="1:6" ht="15">
      <c r="A174" s="21" t="s">
        <v>26</v>
      </c>
      <c r="B174" s="22">
        <v>0</v>
      </c>
      <c r="C174" s="23"/>
      <c r="D174" s="23"/>
      <c r="E174" s="23"/>
      <c r="F174" s="24"/>
    </row>
    <row r="175" spans="1:6" ht="15">
      <c r="A175" s="21" t="s">
        <v>27</v>
      </c>
      <c r="B175" s="22">
        <v>0</v>
      </c>
      <c r="C175" s="23"/>
      <c r="D175" s="23"/>
      <c r="E175" s="23"/>
      <c r="F175" s="24"/>
    </row>
    <row r="176" spans="1:6" ht="15">
      <c r="A176" s="21" t="s">
        <v>28</v>
      </c>
      <c r="B176" s="22">
        <v>0.002</v>
      </c>
      <c r="C176" s="23"/>
      <c r="D176" s="23"/>
      <c r="E176" s="23"/>
      <c r="F176" s="24">
        <v>0.002</v>
      </c>
    </row>
    <row r="177" spans="1:6" ht="15">
      <c r="A177" s="231" t="s">
        <v>0</v>
      </c>
      <c r="B177" s="57">
        <v>0.31457</v>
      </c>
      <c r="C177" s="50"/>
      <c r="D177" s="44"/>
      <c r="E177" s="44">
        <v>0.314545</v>
      </c>
      <c r="F177" s="28">
        <v>2.5E-05</v>
      </c>
    </row>
    <row r="178" spans="1:6" ht="15">
      <c r="A178" s="232" t="s">
        <v>13</v>
      </c>
      <c r="B178" s="49">
        <v>0.228073</v>
      </c>
      <c r="C178" s="50">
        <v>0</v>
      </c>
      <c r="D178" s="44">
        <v>0</v>
      </c>
      <c r="E178" s="44">
        <v>0.228073</v>
      </c>
      <c r="F178" s="28">
        <v>0</v>
      </c>
    </row>
    <row r="179" spans="1:6" ht="15">
      <c r="A179" s="21" t="s">
        <v>14</v>
      </c>
      <c r="B179" s="22">
        <v>0.228073</v>
      </c>
      <c r="C179" s="23"/>
      <c r="D179" s="30"/>
      <c r="E179" s="30">
        <v>0.228073</v>
      </c>
      <c r="F179" s="38"/>
    </row>
    <row r="180" spans="1:6" ht="15.75" thickBot="1">
      <c r="A180" s="45" t="s">
        <v>15</v>
      </c>
      <c r="B180" s="40">
        <v>0.439</v>
      </c>
      <c r="C180" s="41"/>
      <c r="D180" s="42"/>
      <c r="E180" s="42">
        <v>0.439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86" zoomScaleNormal="86" zoomScalePageLayoutView="0" workbookViewId="0" topLeftCell="A1">
      <selection activeCell="D24" sqref="D24"/>
    </sheetView>
  </sheetViews>
  <sheetFormatPr defaultColWidth="9.140625" defaultRowHeight="15"/>
  <cols>
    <col min="1" max="1" width="57.8515625" style="7" customWidth="1"/>
    <col min="2" max="5" width="15.8515625" style="8" customWidth="1"/>
    <col min="6" max="6" width="15.8515625" style="9" customWidth="1"/>
    <col min="7" max="8" width="12.57421875" style="1" customWidth="1"/>
    <col min="9" max="16384" width="9.140625" style="1" customWidth="1"/>
  </cols>
  <sheetData>
    <row r="1" spans="1:7" s="95" customFormat="1" ht="15.75">
      <c r="A1" s="61" t="s">
        <v>61</v>
      </c>
      <c r="B1" s="96"/>
      <c r="C1" s="97"/>
      <c r="D1" s="97"/>
      <c r="E1" s="97"/>
      <c r="F1" s="97"/>
      <c r="G1" s="100"/>
    </row>
    <row r="2" spans="1:7" s="7" customFormat="1" ht="15.75" customHeight="1">
      <c r="A2" s="103" t="s">
        <v>43</v>
      </c>
      <c r="B2" s="80"/>
      <c r="C2" s="80"/>
      <c r="D2" s="80"/>
      <c r="E2" s="80"/>
      <c r="F2" s="80"/>
      <c r="G2" s="100"/>
    </row>
    <row r="3" spans="1:6" s="7" customFormat="1" ht="15.75" customHeight="1" thickBot="1">
      <c r="A3" s="10"/>
      <c r="B3" s="62"/>
      <c r="C3" s="62"/>
      <c r="D3" s="62"/>
      <c r="E3" s="62"/>
      <c r="F3" s="62"/>
    </row>
    <row r="4" spans="1:6" s="2" customFormat="1" ht="15.75" customHeight="1" thickBot="1">
      <c r="A4" s="11"/>
      <c r="B4" s="237" t="s">
        <v>62</v>
      </c>
      <c r="C4" s="238"/>
      <c r="D4" s="238"/>
      <c r="E4" s="238"/>
      <c r="F4" s="239"/>
    </row>
    <row r="5" spans="1:6" s="2" customFormat="1" ht="15.75" customHeight="1">
      <c r="A5" s="249" t="s">
        <v>8</v>
      </c>
      <c r="B5" s="240" t="s">
        <v>9</v>
      </c>
      <c r="C5" s="241"/>
      <c r="D5" s="241"/>
      <c r="E5" s="241"/>
      <c r="F5" s="242"/>
    </row>
    <row r="6" spans="1:6" s="2" customFormat="1" ht="15.75" customHeight="1" thickBot="1">
      <c r="A6" s="250"/>
      <c r="B6" s="243"/>
      <c r="C6" s="244"/>
      <c r="D6" s="244"/>
      <c r="E6" s="244"/>
      <c r="F6" s="245"/>
    </row>
    <row r="7" spans="1:6" s="2" customFormat="1" ht="15.75" customHeight="1" thickBot="1">
      <c r="A7" s="251"/>
      <c r="B7" s="12" t="s">
        <v>1</v>
      </c>
      <c r="C7" s="12" t="s">
        <v>2</v>
      </c>
      <c r="D7" s="12" t="s">
        <v>6</v>
      </c>
      <c r="E7" s="12" t="s">
        <v>7</v>
      </c>
      <c r="F7" s="12" t="s">
        <v>3</v>
      </c>
    </row>
    <row r="8" spans="1:6" s="2" customFormat="1" ht="15.75" customHeight="1" thickBot="1">
      <c r="A8" s="13" t="s">
        <v>10</v>
      </c>
      <c r="B8" s="14">
        <v>109.13537299999999</v>
      </c>
      <c r="C8" s="15">
        <v>43.662125</v>
      </c>
      <c r="D8" s="16">
        <v>1.056794</v>
      </c>
      <c r="E8" s="16">
        <v>25.645186999999996</v>
      </c>
      <c r="F8" s="67">
        <v>38.771266999999995</v>
      </c>
    </row>
    <row r="9" spans="1:6" s="3" customFormat="1" ht="18.75" customHeight="1" thickBot="1">
      <c r="A9" s="104" t="s">
        <v>40</v>
      </c>
      <c r="B9" s="105">
        <v>59.802957000000006</v>
      </c>
      <c r="C9" s="106">
        <v>17.932887</v>
      </c>
      <c r="D9" s="106">
        <v>0.7946219999999999</v>
      </c>
      <c r="E9" s="106">
        <v>15.543574</v>
      </c>
      <c r="F9" s="107">
        <v>25.531874</v>
      </c>
    </row>
    <row r="10" spans="1:6" s="81" customFormat="1" ht="18.75" customHeight="1">
      <c r="A10" s="186" t="s">
        <v>11</v>
      </c>
      <c r="B10" s="19">
        <v>18.971568</v>
      </c>
      <c r="C10" s="20">
        <v>0.019428</v>
      </c>
      <c r="D10" s="20">
        <v>0</v>
      </c>
      <c r="E10" s="20">
        <v>0.5544709999999999</v>
      </c>
      <c r="F10" s="75">
        <v>18.397669</v>
      </c>
    </row>
    <row r="11" spans="1:6" s="6" customFormat="1" ht="15.75" customHeight="1">
      <c r="A11" s="187" t="s">
        <v>4</v>
      </c>
      <c r="B11" s="22">
        <v>4.828694</v>
      </c>
      <c r="C11" s="23">
        <v>0.003366</v>
      </c>
      <c r="D11" s="23"/>
      <c r="E11" s="23">
        <v>0.176845</v>
      </c>
      <c r="F11" s="24">
        <v>4.648483</v>
      </c>
    </row>
    <row r="12" spans="1:6" s="2" customFormat="1" ht="15.75" customHeight="1">
      <c r="A12" s="187" t="s">
        <v>12</v>
      </c>
      <c r="B12" s="22">
        <v>0.073176</v>
      </c>
      <c r="C12" s="23"/>
      <c r="D12" s="23"/>
      <c r="E12" s="23">
        <v>0.0164</v>
      </c>
      <c r="F12" s="24">
        <v>0.056776</v>
      </c>
    </row>
    <row r="13" spans="1:6" s="2" customFormat="1" ht="15.75" customHeight="1">
      <c r="A13" s="187" t="s">
        <v>5</v>
      </c>
      <c r="B13" s="22">
        <v>13.916134</v>
      </c>
      <c r="C13" s="23">
        <v>0.013182</v>
      </c>
      <c r="D13" s="23"/>
      <c r="E13" s="23">
        <v>0.252299</v>
      </c>
      <c r="F13" s="24">
        <v>13.650653</v>
      </c>
    </row>
    <row r="14" spans="1:6" s="2" customFormat="1" ht="15.75" customHeight="1">
      <c r="A14" s="187" t="s">
        <v>25</v>
      </c>
      <c r="B14" s="22">
        <v>0.002798</v>
      </c>
      <c r="C14" s="23"/>
      <c r="D14" s="23"/>
      <c r="E14" s="23">
        <v>0.002798</v>
      </c>
      <c r="F14" s="24">
        <v>0</v>
      </c>
    </row>
    <row r="15" spans="1:6" s="2" customFormat="1" ht="15.75" customHeight="1">
      <c r="A15" s="187" t="s">
        <v>26</v>
      </c>
      <c r="B15" s="22">
        <v>0.13619900000000001</v>
      </c>
      <c r="C15" s="23"/>
      <c r="D15" s="23"/>
      <c r="E15" s="23">
        <v>0.102706</v>
      </c>
      <c r="F15" s="24">
        <v>0.033493</v>
      </c>
    </row>
    <row r="16" spans="1:6" s="2" customFormat="1" ht="15.75" customHeight="1">
      <c r="A16" s="187" t="s">
        <v>27</v>
      </c>
      <c r="B16" s="22">
        <v>0.007354</v>
      </c>
      <c r="C16" s="23"/>
      <c r="D16" s="23"/>
      <c r="E16" s="23">
        <v>0</v>
      </c>
      <c r="F16" s="24">
        <v>0.007354</v>
      </c>
    </row>
    <row r="17" spans="1:6" s="2" customFormat="1" ht="15.75" customHeight="1">
      <c r="A17" s="187" t="s">
        <v>28</v>
      </c>
      <c r="B17" s="22">
        <v>0.007213</v>
      </c>
      <c r="C17" s="23">
        <v>0.00288</v>
      </c>
      <c r="D17" s="23"/>
      <c r="E17" s="23">
        <v>0.003423</v>
      </c>
      <c r="F17" s="24">
        <v>0.00091</v>
      </c>
    </row>
    <row r="18" spans="1:6" s="2" customFormat="1" ht="15.75" customHeight="1">
      <c r="A18" s="186" t="s">
        <v>0</v>
      </c>
      <c r="B18" s="25">
        <v>27.254259999999995</v>
      </c>
      <c r="C18" s="26">
        <v>10.912583</v>
      </c>
      <c r="D18" s="27">
        <v>0.793612</v>
      </c>
      <c r="E18" s="44">
        <v>9.058162</v>
      </c>
      <c r="F18" s="28">
        <v>6.489903</v>
      </c>
    </row>
    <row r="19" spans="1:6" s="101" customFormat="1" ht="15.75" customHeight="1">
      <c r="A19" s="186" t="s">
        <v>13</v>
      </c>
      <c r="B19" s="25">
        <v>12.398997</v>
      </c>
      <c r="C19" s="26">
        <v>5.822744</v>
      </c>
      <c r="D19" s="26">
        <v>0.00101</v>
      </c>
      <c r="E19" s="26">
        <v>5.930941</v>
      </c>
      <c r="F19" s="29">
        <v>0.644302</v>
      </c>
    </row>
    <row r="20" spans="1:6" s="101" customFormat="1" ht="16.5" customHeight="1">
      <c r="A20" s="187" t="s">
        <v>14</v>
      </c>
      <c r="B20" s="22">
        <v>12.398997</v>
      </c>
      <c r="C20" s="23">
        <v>5.822744</v>
      </c>
      <c r="D20" s="30">
        <v>0.00101</v>
      </c>
      <c r="E20" s="30">
        <v>5.930941</v>
      </c>
      <c r="F20" s="31">
        <v>0.644302</v>
      </c>
    </row>
    <row r="21" spans="1:6" s="81" customFormat="1" ht="15.75" customHeight="1">
      <c r="A21" s="203" t="s">
        <v>15</v>
      </c>
      <c r="B21" s="33">
        <v>18.186</v>
      </c>
      <c r="C21" s="34">
        <v>6.486</v>
      </c>
      <c r="D21" s="35">
        <v>0.002</v>
      </c>
      <c r="E21" s="35">
        <v>10.464</v>
      </c>
      <c r="F21" s="36">
        <v>1.234</v>
      </c>
    </row>
    <row r="22" spans="1:6" s="102" customFormat="1" ht="15.75" customHeight="1">
      <c r="A22" s="186" t="s">
        <v>16</v>
      </c>
      <c r="B22" s="25">
        <v>1.178132</v>
      </c>
      <c r="C22" s="26">
        <v>1.178132</v>
      </c>
      <c r="D22" s="27">
        <v>0</v>
      </c>
      <c r="E22" s="27">
        <v>0</v>
      </c>
      <c r="F22" s="37">
        <v>0</v>
      </c>
    </row>
    <row r="23" spans="1:6" s="101" customFormat="1" ht="15.75" customHeight="1">
      <c r="A23" s="187" t="s">
        <v>14</v>
      </c>
      <c r="B23" s="22">
        <v>1.178132</v>
      </c>
      <c r="C23" s="23">
        <v>1.178132</v>
      </c>
      <c r="D23" s="30"/>
      <c r="E23" s="30"/>
      <c r="F23" s="38"/>
    </row>
    <row r="24" spans="1:6" s="2" customFormat="1" ht="15.75" customHeight="1" thickBot="1">
      <c r="A24" s="190" t="s">
        <v>17</v>
      </c>
      <c r="B24" s="40">
        <v>2.654</v>
      </c>
      <c r="C24" s="41">
        <v>2.654</v>
      </c>
      <c r="D24" s="42"/>
      <c r="E24" s="42"/>
      <c r="F24" s="43"/>
    </row>
    <row r="25" spans="1:6" s="233" customFormat="1" ht="15.75" customHeight="1" thickBot="1">
      <c r="A25" s="85" t="s">
        <v>18</v>
      </c>
      <c r="B25" s="82">
        <v>11.232281</v>
      </c>
      <c r="C25" s="83">
        <v>11.232281</v>
      </c>
      <c r="D25" s="83">
        <v>0</v>
      </c>
      <c r="E25" s="83">
        <v>0</v>
      </c>
      <c r="F25" s="84">
        <v>0</v>
      </c>
    </row>
    <row r="26" spans="1:6" s="81" customFormat="1" ht="15.75" customHeight="1">
      <c r="A26" s="18" t="s">
        <v>11</v>
      </c>
      <c r="B26" s="19">
        <v>0</v>
      </c>
      <c r="C26" s="20">
        <v>0</v>
      </c>
      <c r="D26" s="20">
        <v>0</v>
      </c>
      <c r="E26" s="20">
        <v>0</v>
      </c>
      <c r="F26" s="75">
        <v>0</v>
      </c>
    </row>
    <row r="27" spans="1:6" s="4" customFormat="1" ht="15.75" customHeight="1">
      <c r="A27" s="21" t="s">
        <v>4</v>
      </c>
      <c r="B27" s="22">
        <v>0</v>
      </c>
      <c r="C27" s="23"/>
      <c r="D27" s="30"/>
      <c r="E27" s="30"/>
      <c r="F27" s="38"/>
    </row>
    <row r="28" spans="1:6" s="2" customFormat="1" ht="15.75" customHeight="1">
      <c r="A28" s="21" t="s">
        <v>19</v>
      </c>
      <c r="B28" s="22">
        <v>0</v>
      </c>
      <c r="C28" s="23"/>
      <c r="D28" s="30"/>
      <c r="E28" s="30"/>
      <c r="F28" s="38"/>
    </row>
    <row r="29" spans="1:6" s="2" customFormat="1" ht="15.75" customHeight="1">
      <c r="A29" s="21" t="s">
        <v>5</v>
      </c>
      <c r="B29" s="22">
        <v>0</v>
      </c>
      <c r="C29" s="23"/>
      <c r="D29" s="30"/>
      <c r="E29" s="30"/>
      <c r="F29" s="38"/>
    </row>
    <row r="30" spans="1:6" s="2" customFormat="1" ht="15.75" customHeight="1">
      <c r="A30" s="21" t="s">
        <v>25</v>
      </c>
      <c r="B30" s="22">
        <v>0</v>
      </c>
      <c r="C30" s="23"/>
      <c r="D30" s="23"/>
      <c r="E30" s="23"/>
      <c r="F30" s="24"/>
    </row>
    <row r="31" spans="1:6" s="2" customFormat="1" ht="15.75" customHeight="1">
      <c r="A31" s="21" t="s">
        <v>26</v>
      </c>
      <c r="B31" s="22">
        <v>0</v>
      </c>
      <c r="C31" s="23"/>
      <c r="D31" s="23"/>
      <c r="E31" s="23"/>
      <c r="F31" s="24"/>
    </row>
    <row r="32" spans="1:6" s="2" customFormat="1" ht="15.75" customHeight="1">
      <c r="A32" s="21" t="s">
        <v>27</v>
      </c>
      <c r="B32" s="22">
        <v>0</v>
      </c>
      <c r="C32" s="23"/>
      <c r="D32" s="23"/>
      <c r="E32" s="23"/>
      <c r="F32" s="24"/>
    </row>
    <row r="33" spans="1:6" s="2" customFormat="1" ht="15.75" customHeight="1">
      <c r="A33" s="21" t="s">
        <v>28</v>
      </c>
      <c r="B33" s="22">
        <v>0</v>
      </c>
      <c r="C33" s="23"/>
      <c r="D33" s="23"/>
      <c r="E33" s="23"/>
      <c r="F33" s="24"/>
    </row>
    <row r="34" spans="1:6" s="2" customFormat="1" ht="15.75" customHeight="1">
      <c r="A34" s="18" t="s">
        <v>0</v>
      </c>
      <c r="B34" s="25">
        <v>0</v>
      </c>
      <c r="C34" s="26"/>
      <c r="D34" s="27"/>
      <c r="E34" s="44"/>
      <c r="F34" s="28"/>
    </row>
    <row r="35" spans="1:6" s="6" customFormat="1" ht="15.75" customHeight="1">
      <c r="A35" s="18" t="s">
        <v>13</v>
      </c>
      <c r="B35" s="25">
        <v>11.232281</v>
      </c>
      <c r="C35" s="26">
        <v>11.232281</v>
      </c>
      <c r="D35" s="27"/>
      <c r="E35" s="27"/>
      <c r="F35" s="37"/>
    </row>
    <row r="36" spans="1:6" s="6" customFormat="1" ht="15.75" customHeight="1">
      <c r="A36" s="21" t="s">
        <v>14</v>
      </c>
      <c r="B36" s="22">
        <v>11.232281</v>
      </c>
      <c r="C36" s="23">
        <v>11.232281</v>
      </c>
      <c r="D36" s="30"/>
      <c r="E36" s="30"/>
      <c r="F36" s="38"/>
    </row>
    <row r="37" spans="1:6" s="2" customFormat="1" ht="15.75" customHeight="1" thickBot="1">
      <c r="A37" s="45" t="s">
        <v>15</v>
      </c>
      <c r="B37" s="40">
        <v>21.249</v>
      </c>
      <c r="C37" s="41">
        <v>21.249</v>
      </c>
      <c r="D37" s="42"/>
      <c r="E37" s="42"/>
      <c r="F37" s="43"/>
    </row>
    <row r="38" spans="1:6" s="205" customFormat="1" ht="20.25" customHeight="1" thickBot="1">
      <c r="A38" s="85" t="s">
        <v>29</v>
      </c>
      <c r="B38" s="82">
        <v>12.187711</v>
      </c>
      <c r="C38" s="83">
        <v>5.646100000000001</v>
      </c>
      <c r="D38" s="83">
        <v>0.262172</v>
      </c>
      <c r="E38" s="83">
        <v>3.218196</v>
      </c>
      <c r="F38" s="84">
        <v>3.061243</v>
      </c>
    </row>
    <row r="39" spans="1:6" s="6" customFormat="1" ht="15.75" customHeight="1">
      <c r="A39" s="18" t="s">
        <v>11</v>
      </c>
      <c r="B39" s="19">
        <v>2.5267250000000003</v>
      </c>
      <c r="C39" s="20">
        <v>0</v>
      </c>
      <c r="D39" s="20">
        <v>0</v>
      </c>
      <c r="E39" s="20">
        <v>0.144235</v>
      </c>
      <c r="F39" s="75">
        <v>2.38249</v>
      </c>
    </row>
    <row r="40" spans="1:6" ht="15">
      <c r="A40" s="47" t="s">
        <v>4</v>
      </c>
      <c r="B40" s="22">
        <v>2.363101</v>
      </c>
      <c r="C40" s="23"/>
      <c r="D40" s="23"/>
      <c r="E40" s="23">
        <v>0.135458</v>
      </c>
      <c r="F40" s="24">
        <v>2.227643</v>
      </c>
    </row>
    <row r="41" spans="1:6" ht="15">
      <c r="A41" s="47" t="s">
        <v>19</v>
      </c>
      <c r="B41" s="22">
        <v>0.102662</v>
      </c>
      <c r="C41" s="23"/>
      <c r="D41" s="30"/>
      <c r="E41" s="30"/>
      <c r="F41" s="38">
        <v>0.102662</v>
      </c>
    </row>
    <row r="42" spans="1:6" ht="15">
      <c r="A42" s="47" t="s">
        <v>5</v>
      </c>
      <c r="B42" s="22">
        <v>0.060962</v>
      </c>
      <c r="C42" s="23"/>
      <c r="D42" s="30"/>
      <c r="E42" s="30">
        <v>0.008777</v>
      </c>
      <c r="F42" s="38">
        <v>0.052185</v>
      </c>
    </row>
    <row r="43" spans="1:6" ht="15">
      <c r="A43" s="47" t="s">
        <v>25</v>
      </c>
      <c r="B43" s="22">
        <v>0</v>
      </c>
      <c r="C43" s="23"/>
      <c r="D43" s="23"/>
      <c r="E43" s="23"/>
      <c r="F43" s="24"/>
    </row>
    <row r="44" spans="1:6" ht="15">
      <c r="A44" s="47" t="s">
        <v>26</v>
      </c>
      <c r="B44" s="22">
        <v>0</v>
      </c>
      <c r="C44" s="23"/>
      <c r="D44" s="23"/>
      <c r="E44" s="23"/>
      <c r="F44" s="24"/>
    </row>
    <row r="45" spans="1:6" ht="15">
      <c r="A45" s="47" t="s">
        <v>27</v>
      </c>
      <c r="B45" s="22">
        <v>0</v>
      </c>
      <c r="C45" s="23"/>
      <c r="D45" s="23"/>
      <c r="E45" s="23"/>
      <c r="F45" s="24"/>
    </row>
    <row r="46" spans="1:6" ht="15">
      <c r="A46" s="47" t="s">
        <v>28</v>
      </c>
      <c r="B46" s="22">
        <v>0</v>
      </c>
      <c r="C46" s="23"/>
      <c r="D46" s="23"/>
      <c r="E46" s="23"/>
      <c r="F46" s="24"/>
    </row>
    <row r="47" spans="1:6" ht="15">
      <c r="A47" s="46" t="s">
        <v>0</v>
      </c>
      <c r="B47" s="25">
        <v>4.634149000000001</v>
      </c>
      <c r="C47" s="26">
        <v>1.97019</v>
      </c>
      <c r="D47" s="27">
        <v>0.262172</v>
      </c>
      <c r="E47" s="44">
        <v>1.758757</v>
      </c>
      <c r="F47" s="28">
        <v>0.64303</v>
      </c>
    </row>
    <row r="48" spans="1:6" s="209" customFormat="1" ht="15">
      <c r="A48" s="125" t="s">
        <v>13</v>
      </c>
      <c r="B48" s="111">
        <v>5.0268369999999996</v>
      </c>
      <c r="C48" s="112">
        <v>3.67591</v>
      </c>
      <c r="D48" s="126">
        <v>0</v>
      </c>
      <c r="E48" s="126">
        <v>1.315204</v>
      </c>
      <c r="F48" s="127">
        <v>0.035723</v>
      </c>
    </row>
    <row r="49" spans="1:6" s="209" customFormat="1" ht="15">
      <c r="A49" s="128" t="s">
        <v>14</v>
      </c>
      <c r="B49" s="114">
        <v>5.0268369999999996</v>
      </c>
      <c r="C49" s="112">
        <v>3.67591</v>
      </c>
      <c r="D49" s="126"/>
      <c r="E49" s="129">
        <v>1.315204</v>
      </c>
      <c r="F49" s="130">
        <v>0.035723</v>
      </c>
    </row>
    <row r="50" spans="1:6" s="209" customFormat="1" ht="15.75" thickBot="1">
      <c r="A50" s="131" t="s">
        <v>15</v>
      </c>
      <c r="B50" s="132">
        <v>8.048</v>
      </c>
      <c r="C50" s="133">
        <v>4.77</v>
      </c>
      <c r="D50" s="134"/>
      <c r="E50" s="134">
        <v>3.218</v>
      </c>
      <c r="F50" s="135">
        <v>0.06</v>
      </c>
    </row>
    <row r="51" spans="1:6" s="205" customFormat="1" ht="7.5" customHeight="1" hidden="1" thickBot="1">
      <c r="A51" s="85" t="s">
        <v>36</v>
      </c>
      <c r="B51" s="82">
        <v>0</v>
      </c>
      <c r="C51" s="83">
        <v>0</v>
      </c>
      <c r="D51" s="83">
        <v>0</v>
      </c>
      <c r="E51" s="83">
        <v>0</v>
      </c>
      <c r="F51" s="84">
        <v>0</v>
      </c>
    </row>
    <row r="52" spans="1:6" s="6" customFormat="1" ht="15.75" customHeight="1" hidden="1" thickBot="1">
      <c r="A52" s="18" t="s">
        <v>11</v>
      </c>
      <c r="B52" s="19">
        <v>0</v>
      </c>
      <c r="C52" s="20">
        <v>0</v>
      </c>
      <c r="D52" s="20">
        <v>0</v>
      </c>
      <c r="E52" s="20">
        <v>0</v>
      </c>
      <c r="F52" s="75">
        <v>0</v>
      </c>
    </row>
    <row r="53" spans="1:6" ht="15.75" hidden="1" thickBot="1">
      <c r="A53" s="21" t="s">
        <v>4</v>
      </c>
      <c r="B53" s="22">
        <v>0</v>
      </c>
      <c r="C53" s="23"/>
      <c r="D53" s="30"/>
      <c r="E53" s="30"/>
      <c r="F53" s="38"/>
    </row>
    <row r="54" spans="1:6" ht="15.75" hidden="1" thickBot="1">
      <c r="A54" s="21" t="s">
        <v>19</v>
      </c>
      <c r="B54" s="22">
        <v>0</v>
      </c>
      <c r="C54" s="23"/>
      <c r="D54" s="30"/>
      <c r="E54" s="30"/>
      <c r="F54" s="38"/>
    </row>
    <row r="55" spans="1:6" ht="15.75" hidden="1" thickBot="1">
      <c r="A55" s="21" t="s">
        <v>5</v>
      </c>
      <c r="B55" s="22">
        <v>0</v>
      </c>
      <c r="C55" s="23"/>
      <c r="D55" s="30"/>
      <c r="E55" s="30"/>
      <c r="F55" s="38"/>
    </row>
    <row r="56" spans="1:6" ht="15.75" hidden="1" thickBot="1">
      <c r="A56" s="21" t="s">
        <v>25</v>
      </c>
      <c r="B56" s="22">
        <v>0</v>
      </c>
      <c r="C56" s="23"/>
      <c r="D56" s="23"/>
      <c r="E56" s="23"/>
      <c r="F56" s="24"/>
    </row>
    <row r="57" spans="1:6" ht="15.75" hidden="1" thickBot="1">
      <c r="A57" s="21" t="s">
        <v>26</v>
      </c>
      <c r="B57" s="22">
        <v>0</v>
      </c>
      <c r="C57" s="23"/>
      <c r="D57" s="23"/>
      <c r="E57" s="23"/>
      <c r="F57" s="24"/>
    </row>
    <row r="58" spans="1:6" ht="15.75" hidden="1" thickBot="1">
      <c r="A58" s="21" t="s">
        <v>27</v>
      </c>
      <c r="B58" s="22">
        <v>0</v>
      </c>
      <c r="C58" s="23"/>
      <c r="D58" s="23"/>
      <c r="E58" s="23"/>
      <c r="F58" s="24"/>
    </row>
    <row r="59" spans="1:6" ht="15.75" hidden="1" thickBot="1">
      <c r="A59" s="21" t="s">
        <v>28</v>
      </c>
      <c r="B59" s="22">
        <v>0</v>
      </c>
      <c r="C59" s="23"/>
      <c r="D59" s="23"/>
      <c r="E59" s="23"/>
      <c r="F59" s="24"/>
    </row>
    <row r="60" spans="1:6" ht="15.75" hidden="1" thickBot="1">
      <c r="A60" s="18" t="s">
        <v>0</v>
      </c>
      <c r="B60" s="25">
        <v>0</v>
      </c>
      <c r="C60" s="26"/>
      <c r="D60" s="27"/>
      <c r="E60" s="44"/>
      <c r="F60" s="28"/>
    </row>
    <row r="61" spans="1:6" ht="15.75" hidden="1" thickBot="1">
      <c r="A61" s="18" t="s">
        <v>31</v>
      </c>
      <c r="B61" s="25">
        <v>0</v>
      </c>
      <c r="C61" s="26">
        <v>0</v>
      </c>
      <c r="D61" s="27">
        <v>0</v>
      </c>
      <c r="E61" s="27">
        <v>0</v>
      </c>
      <c r="F61" s="37">
        <v>0</v>
      </c>
    </row>
    <row r="62" spans="1:6" ht="15.75" hidden="1" thickBot="1">
      <c r="A62" s="21" t="s">
        <v>14</v>
      </c>
      <c r="B62" s="22">
        <v>0</v>
      </c>
      <c r="C62" s="23"/>
      <c r="D62" s="30"/>
      <c r="E62" s="30"/>
      <c r="F62" s="38"/>
    </row>
    <row r="63" spans="1:6" ht="15.75" hidden="1" thickBot="1">
      <c r="A63" s="45" t="s">
        <v>15</v>
      </c>
      <c r="B63" s="40">
        <v>0</v>
      </c>
      <c r="C63" s="41"/>
      <c r="D63" s="42"/>
      <c r="E63" s="42"/>
      <c r="F63" s="43"/>
    </row>
    <row r="64" spans="1:6" s="205" customFormat="1" ht="15.75" thickBot="1">
      <c r="A64" s="85" t="s">
        <v>38</v>
      </c>
      <c r="B64" s="82">
        <v>2.8312370000000002</v>
      </c>
      <c r="C64" s="83">
        <v>2.81958</v>
      </c>
      <c r="D64" s="83">
        <v>0</v>
      </c>
      <c r="E64" s="83">
        <v>0</v>
      </c>
      <c r="F64" s="84">
        <v>0.011657</v>
      </c>
    </row>
    <row r="65" spans="1:6" s="6" customFormat="1" ht="15.75" customHeight="1">
      <c r="A65" s="18" t="s">
        <v>11</v>
      </c>
      <c r="B65" s="19">
        <v>0</v>
      </c>
      <c r="C65" s="20">
        <v>0</v>
      </c>
      <c r="D65" s="20">
        <v>0</v>
      </c>
      <c r="E65" s="20">
        <v>0</v>
      </c>
      <c r="F65" s="75">
        <v>0</v>
      </c>
    </row>
    <row r="66" spans="1:6" ht="15">
      <c r="A66" s="21" t="s">
        <v>4</v>
      </c>
      <c r="B66" s="22">
        <v>0</v>
      </c>
      <c r="C66" s="23"/>
      <c r="D66" s="30"/>
      <c r="E66" s="30"/>
      <c r="F66" s="38"/>
    </row>
    <row r="67" spans="1:6" ht="15">
      <c r="A67" s="21" t="s">
        <v>19</v>
      </c>
      <c r="B67" s="22">
        <v>0</v>
      </c>
      <c r="C67" s="23"/>
      <c r="D67" s="30"/>
      <c r="E67" s="30"/>
      <c r="F67" s="38"/>
    </row>
    <row r="68" spans="1:6" ht="15">
      <c r="A68" s="21" t="s">
        <v>5</v>
      </c>
      <c r="B68" s="22">
        <v>0</v>
      </c>
      <c r="C68" s="23"/>
      <c r="D68" s="30"/>
      <c r="E68" s="30"/>
      <c r="F68" s="38"/>
    </row>
    <row r="69" spans="1:6" ht="15">
      <c r="A69" s="21" t="s">
        <v>25</v>
      </c>
      <c r="B69" s="22">
        <v>0</v>
      </c>
      <c r="C69" s="23"/>
      <c r="D69" s="23"/>
      <c r="E69" s="23"/>
      <c r="F69" s="24"/>
    </row>
    <row r="70" spans="1:6" ht="15">
      <c r="A70" s="21" t="s">
        <v>26</v>
      </c>
      <c r="B70" s="22">
        <v>0</v>
      </c>
      <c r="C70" s="23"/>
      <c r="D70" s="23"/>
      <c r="E70" s="23"/>
      <c r="F70" s="24"/>
    </row>
    <row r="71" spans="1:6" ht="15">
      <c r="A71" s="21" t="s">
        <v>27</v>
      </c>
      <c r="B71" s="22">
        <v>0</v>
      </c>
      <c r="C71" s="23"/>
      <c r="D71" s="23"/>
      <c r="E71" s="23"/>
      <c r="F71" s="24"/>
    </row>
    <row r="72" spans="1:6" ht="15">
      <c r="A72" s="21" t="s">
        <v>28</v>
      </c>
      <c r="B72" s="22">
        <v>0</v>
      </c>
      <c r="C72" s="23"/>
      <c r="D72" s="23"/>
      <c r="E72" s="23"/>
      <c r="F72" s="24"/>
    </row>
    <row r="73" spans="1:6" ht="15">
      <c r="A73" s="18" t="s">
        <v>0</v>
      </c>
      <c r="B73" s="25">
        <v>1.017048</v>
      </c>
      <c r="C73" s="26">
        <v>1.005391</v>
      </c>
      <c r="D73" s="27"/>
      <c r="E73" s="44"/>
      <c r="F73" s="28">
        <v>0.011657</v>
      </c>
    </row>
    <row r="74" spans="1:6" s="209" customFormat="1" ht="15">
      <c r="A74" s="110" t="s">
        <v>13</v>
      </c>
      <c r="B74" s="111">
        <v>1.814189</v>
      </c>
      <c r="C74" s="112">
        <v>1.814189</v>
      </c>
      <c r="D74" s="126">
        <v>0</v>
      </c>
      <c r="E74" s="126">
        <v>0</v>
      </c>
      <c r="F74" s="127">
        <v>0</v>
      </c>
    </row>
    <row r="75" spans="1:6" s="209" customFormat="1" ht="15">
      <c r="A75" s="113" t="s">
        <v>14</v>
      </c>
      <c r="B75" s="114">
        <v>1.814189</v>
      </c>
      <c r="C75" s="115">
        <v>1.814189</v>
      </c>
      <c r="D75" s="116"/>
      <c r="E75" s="116"/>
      <c r="F75" s="136"/>
    </row>
    <row r="76" spans="1:6" s="209" customFormat="1" ht="15.75" thickBot="1">
      <c r="A76" s="137" t="s">
        <v>15</v>
      </c>
      <c r="B76" s="132">
        <v>1.097</v>
      </c>
      <c r="C76" s="133">
        <v>1.097</v>
      </c>
      <c r="D76" s="134"/>
      <c r="E76" s="134"/>
      <c r="F76" s="135"/>
    </row>
    <row r="77" spans="1:6" s="205" customFormat="1" ht="15.75" thickBot="1">
      <c r="A77" s="85" t="s">
        <v>20</v>
      </c>
      <c r="B77" s="82">
        <v>4.559197999999999</v>
      </c>
      <c r="C77" s="83">
        <v>0.461022</v>
      </c>
      <c r="D77" s="83">
        <v>0</v>
      </c>
      <c r="E77" s="83">
        <v>1.597855</v>
      </c>
      <c r="F77" s="84">
        <v>2.5003209999999996</v>
      </c>
    </row>
    <row r="78" spans="1:6" s="6" customFormat="1" ht="15.75" customHeight="1">
      <c r="A78" s="18" t="s">
        <v>11</v>
      </c>
      <c r="B78" s="19">
        <v>1.935582</v>
      </c>
      <c r="C78" s="20">
        <v>0.065224</v>
      </c>
      <c r="D78" s="20">
        <v>0</v>
      </c>
      <c r="E78" s="20">
        <v>0.149007</v>
      </c>
      <c r="F78" s="75">
        <v>1.7213509999999999</v>
      </c>
    </row>
    <row r="79" spans="1:6" ht="15">
      <c r="A79" s="47" t="s">
        <v>4</v>
      </c>
      <c r="B79" s="22">
        <v>1.223082</v>
      </c>
      <c r="C79" s="23"/>
      <c r="D79" s="30"/>
      <c r="E79" s="30">
        <v>0.018297</v>
      </c>
      <c r="F79" s="38">
        <v>1.204785</v>
      </c>
    </row>
    <row r="80" spans="1:6" ht="15">
      <c r="A80" s="47" t="s">
        <v>19</v>
      </c>
      <c r="B80" s="22">
        <v>0</v>
      </c>
      <c r="C80" s="23"/>
      <c r="D80" s="30"/>
      <c r="E80" s="30"/>
      <c r="F80" s="38"/>
    </row>
    <row r="81" spans="1:6" ht="15">
      <c r="A81" s="47" t="s">
        <v>5</v>
      </c>
      <c r="B81" s="22">
        <v>0.512612</v>
      </c>
      <c r="C81" s="23"/>
      <c r="D81" s="30"/>
      <c r="E81" s="30">
        <v>0.00301</v>
      </c>
      <c r="F81" s="38">
        <v>0.509602</v>
      </c>
    </row>
    <row r="82" spans="1:6" ht="15">
      <c r="A82" s="47" t="s">
        <v>25</v>
      </c>
      <c r="B82" s="22">
        <v>0</v>
      </c>
      <c r="C82" s="23"/>
      <c r="D82" s="23"/>
      <c r="E82" s="23"/>
      <c r="F82" s="24"/>
    </row>
    <row r="83" spans="1:6" ht="15">
      <c r="A83" s="47" t="s">
        <v>26</v>
      </c>
      <c r="B83" s="22">
        <v>0.006964</v>
      </c>
      <c r="C83" s="23"/>
      <c r="D83" s="23"/>
      <c r="E83" s="23"/>
      <c r="F83" s="24">
        <v>0.006964</v>
      </c>
    </row>
    <row r="84" spans="1:6" ht="15">
      <c r="A84" s="47" t="s">
        <v>27</v>
      </c>
      <c r="B84" s="22">
        <v>0.192924</v>
      </c>
      <c r="C84" s="23">
        <v>0.065224</v>
      </c>
      <c r="D84" s="23"/>
      <c r="E84" s="23">
        <v>0.1277</v>
      </c>
      <c r="F84" s="24"/>
    </row>
    <row r="85" spans="1:6" ht="15">
      <c r="A85" s="47" t="s">
        <v>28</v>
      </c>
      <c r="B85" s="22">
        <v>0</v>
      </c>
      <c r="C85" s="23"/>
      <c r="D85" s="23"/>
      <c r="E85" s="23"/>
      <c r="F85" s="24"/>
    </row>
    <row r="86" spans="1:6" ht="15">
      <c r="A86" s="46" t="s">
        <v>0</v>
      </c>
      <c r="B86" s="25">
        <v>2.5520300000000002</v>
      </c>
      <c r="C86" s="26">
        <v>0.395798</v>
      </c>
      <c r="D86" s="27"/>
      <c r="E86" s="44">
        <v>1.419301</v>
      </c>
      <c r="F86" s="28">
        <v>0.736931</v>
      </c>
    </row>
    <row r="87" spans="1:6" s="209" customFormat="1" ht="15">
      <c r="A87" s="125" t="s">
        <v>13</v>
      </c>
      <c r="B87" s="111">
        <v>0.071586</v>
      </c>
      <c r="C87" s="112">
        <v>0</v>
      </c>
      <c r="D87" s="126">
        <v>0</v>
      </c>
      <c r="E87" s="126">
        <v>0.029547</v>
      </c>
      <c r="F87" s="127">
        <v>0.042039</v>
      </c>
    </row>
    <row r="88" spans="1:6" s="209" customFormat="1" ht="15">
      <c r="A88" s="128" t="s">
        <v>14</v>
      </c>
      <c r="B88" s="114">
        <v>0.071586</v>
      </c>
      <c r="C88" s="115"/>
      <c r="D88" s="116"/>
      <c r="E88" s="116">
        <v>0.029547</v>
      </c>
      <c r="F88" s="136">
        <v>0.042039</v>
      </c>
    </row>
    <row r="89" spans="1:6" s="209" customFormat="1" ht="15.75" thickBot="1">
      <c r="A89" s="131" t="s">
        <v>15</v>
      </c>
      <c r="B89" s="132">
        <v>0.117</v>
      </c>
      <c r="C89" s="133"/>
      <c r="D89" s="134"/>
      <c r="E89" s="116">
        <v>0.047</v>
      </c>
      <c r="F89" s="135">
        <v>0.07</v>
      </c>
    </row>
    <row r="90" spans="1:6" s="205" customFormat="1" ht="15.75" thickBot="1">
      <c r="A90" s="85" t="s">
        <v>30</v>
      </c>
      <c r="B90" s="82">
        <v>2.14342</v>
      </c>
      <c r="C90" s="83">
        <v>1.093508</v>
      </c>
      <c r="D90" s="83">
        <v>0</v>
      </c>
      <c r="E90" s="83">
        <v>0.5742309999999999</v>
      </c>
      <c r="F90" s="84">
        <v>0.4756810000000001</v>
      </c>
    </row>
    <row r="91" spans="1:6" s="6" customFormat="1" ht="15.75" customHeight="1">
      <c r="A91" s="18" t="s">
        <v>11</v>
      </c>
      <c r="B91" s="19">
        <v>0.415461</v>
      </c>
      <c r="C91" s="20">
        <v>0.000492</v>
      </c>
      <c r="D91" s="20">
        <v>0</v>
      </c>
      <c r="E91" s="20">
        <v>0</v>
      </c>
      <c r="F91" s="20">
        <v>0.41496900000000003</v>
      </c>
    </row>
    <row r="92" spans="1:6" ht="15">
      <c r="A92" s="47" t="s">
        <v>4</v>
      </c>
      <c r="B92" s="22">
        <v>0.412575</v>
      </c>
      <c r="C92" s="23"/>
      <c r="D92" s="30"/>
      <c r="E92" s="30"/>
      <c r="F92" s="38">
        <v>0.412575</v>
      </c>
    </row>
    <row r="93" spans="1:6" ht="15">
      <c r="A93" s="47" t="s">
        <v>19</v>
      </c>
      <c r="B93" s="22">
        <v>0.002394</v>
      </c>
      <c r="C93" s="23"/>
      <c r="D93" s="30"/>
      <c r="E93" s="30"/>
      <c r="F93" s="38">
        <v>0.002394</v>
      </c>
    </row>
    <row r="94" spans="1:6" ht="15">
      <c r="A94" s="47" t="s">
        <v>5</v>
      </c>
      <c r="B94" s="22">
        <v>0</v>
      </c>
      <c r="C94" s="23"/>
      <c r="D94" s="30"/>
      <c r="E94" s="30"/>
      <c r="F94" s="38"/>
    </row>
    <row r="95" spans="1:6" ht="15">
      <c r="A95" s="47" t="s">
        <v>25</v>
      </c>
      <c r="B95" s="22">
        <v>0</v>
      </c>
      <c r="C95" s="23"/>
      <c r="D95" s="23"/>
      <c r="E95" s="23"/>
      <c r="F95" s="24"/>
    </row>
    <row r="96" spans="1:6" ht="15">
      <c r="A96" s="47" t="s">
        <v>26</v>
      </c>
      <c r="B96" s="22">
        <v>0</v>
      </c>
      <c r="C96" s="23"/>
      <c r="D96" s="23"/>
      <c r="E96" s="23"/>
      <c r="F96" s="24"/>
    </row>
    <row r="97" spans="1:6" ht="15">
      <c r="A97" s="47" t="s">
        <v>27</v>
      </c>
      <c r="B97" s="22">
        <v>0</v>
      </c>
      <c r="C97" s="23"/>
      <c r="D97" s="23"/>
      <c r="E97" s="23"/>
      <c r="F97" s="24"/>
    </row>
    <row r="98" spans="1:6" ht="15">
      <c r="A98" s="47" t="s">
        <v>28</v>
      </c>
      <c r="B98" s="22">
        <v>0.000492</v>
      </c>
      <c r="C98" s="23">
        <v>0.000492</v>
      </c>
      <c r="D98" s="23"/>
      <c r="E98" s="23"/>
      <c r="F98" s="24"/>
    </row>
    <row r="99" spans="1:6" ht="15">
      <c r="A99" s="46" t="s">
        <v>0</v>
      </c>
      <c r="B99" s="25">
        <v>1.673195</v>
      </c>
      <c r="C99" s="26">
        <v>1.093016</v>
      </c>
      <c r="D99" s="27"/>
      <c r="E99" s="44">
        <v>0.564229</v>
      </c>
      <c r="F99" s="28">
        <v>0.01595</v>
      </c>
    </row>
    <row r="100" spans="1:6" ht="15">
      <c r="A100" s="46" t="s">
        <v>13</v>
      </c>
      <c r="B100" s="25">
        <v>0.05476400000000001</v>
      </c>
      <c r="C100" s="26">
        <v>0</v>
      </c>
      <c r="D100" s="27">
        <v>0</v>
      </c>
      <c r="E100" s="27">
        <v>0.010002</v>
      </c>
      <c r="F100" s="37">
        <v>0.044762</v>
      </c>
    </row>
    <row r="101" spans="1:6" ht="15">
      <c r="A101" s="47" t="s">
        <v>14</v>
      </c>
      <c r="B101" s="22">
        <v>0.05476400000000001</v>
      </c>
      <c r="C101" s="23"/>
      <c r="D101" s="30"/>
      <c r="E101" s="30">
        <v>0.010002</v>
      </c>
      <c r="F101" s="38">
        <v>0.044762</v>
      </c>
    </row>
    <row r="102" spans="1:6" ht="15.75" thickBot="1">
      <c r="A102" s="48" t="s">
        <v>15</v>
      </c>
      <c r="B102" s="40">
        <v>0.08600000000000001</v>
      </c>
      <c r="C102" s="41"/>
      <c r="D102" s="42"/>
      <c r="E102" s="42">
        <v>0.019</v>
      </c>
      <c r="F102" s="43">
        <v>0.067</v>
      </c>
    </row>
    <row r="103" spans="1:6" s="205" customFormat="1" ht="15.75" thickBot="1">
      <c r="A103" s="85" t="s">
        <v>21</v>
      </c>
      <c r="B103" s="82">
        <v>3.825312</v>
      </c>
      <c r="C103" s="83">
        <v>2.457491</v>
      </c>
      <c r="D103" s="83">
        <v>0</v>
      </c>
      <c r="E103" s="83">
        <v>0.7710239999999999</v>
      </c>
      <c r="F103" s="84">
        <v>0.596797</v>
      </c>
    </row>
    <row r="104" spans="1:6" s="6" customFormat="1" ht="15.75" customHeight="1">
      <c r="A104" s="18" t="s">
        <v>11</v>
      </c>
      <c r="B104" s="19">
        <v>0.44297</v>
      </c>
      <c r="C104" s="20">
        <v>0</v>
      </c>
      <c r="D104" s="20">
        <v>0</v>
      </c>
      <c r="E104" s="20">
        <v>0.052753999999999995</v>
      </c>
      <c r="F104" s="75">
        <v>0.39021599999999995</v>
      </c>
    </row>
    <row r="105" spans="1:6" ht="15">
      <c r="A105" s="47" t="s">
        <v>4</v>
      </c>
      <c r="B105" s="22">
        <v>0.155882</v>
      </c>
      <c r="C105" s="23"/>
      <c r="D105" s="30"/>
      <c r="E105" s="30">
        <v>0.045662</v>
      </c>
      <c r="F105" s="38">
        <v>0.11022</v>
      </c>
    </row>
    <row r="106" spans="1:6" ht="15">
      <c r="A106" s="47" t="s">
        <v>19</v>
      </c>
      <c r="B106" s="22">
        <v>0.016239999999999997</v>
      </c>
      <c r="C106" s="23"/>
      <c r="D106" s="30"/>
      <c r="E106" s="30">
        <v>0.00298</v>
      </c>
      <c r="F106" s="38">
        <v>0.01326</v>
      </c>
    </row>
    <row r="107" spans="1:6" ht="15">
      <c r="A107" s="47" t="s">
        <v>5</v>
      </c>
      <c r="B107" s="22">
        <v>0.27041</v>
      </c>
      <c r="C107" s="23"/>
      <c r="D107" s="30"/>
      <c r="E107" s="30">
        <v>0.003674</v>
      </c>
      <c r="F107" s="38">
        <v>0.266736</v>
      </c>
    </row>
    <row r="108" spans="1:6" ht="15">
      <c r="A108" s="47" t="s">
        <v>25</v>
      </c>
      <c r="B108" s="22">
        <v>0</v>
      </c>
      <c r="C108" s="23"/>
      <c r="D108" s="23"/>
      <c r="E108" s="23"/>
      <c r="F108" s="24"/>
    </row>
    <row r="109" spans="1:6" ht="15">
      <c r="A109" s="47" t="s">
        <v>26</v>
      </c>
      <c r="B109" s="22">
        <v>3.2E-05</v>
      </c>
      <c r="C109" s="23"/>
      <c r="D109" s="23"/>
      <c r="E109" s="23">
        <v>3.2E-05</v>
      </c>
      <c r="F109" s="24"/>
    </row>
    <row r="110" spans="1:6" ht="15">
      <c r="A110" s="47" t="s">
        <v>27</v>
      </c>
      <c r="B110" s="22">
        <v>0</v>
      </c>
      <c r="C110" s="23"/>
      <c r="D110" s="23"/>
      <c r="E110" s="23"/>
      <c r="F110" s="24"/>
    </row>
    <row r="111" spans="1:6" ht="15">
      <c r="A111" s="47" t="s">
        <v>28</v>
      </c>
      <c r="B111" s="22">
        <v>0.000406</v>
      </c>
      <c r="C111" s="23"/>
      <c r="D111" s="23"/>
      <c r="E111" s="23">
        <v>0.000406</v>
      </c>
      <c r="F111" s="24"/>
    </row>
    <row r="112" spans="1:6" ht="15">
      <c r="A112" s="46" t="s">
        <v>0</v>
      </c>
      <c r="B112" s="25">
        <v>2.875711</v>
      </c>
      <c r="C112" s="26">
        <v>2.249183</v>
      </c>
      <c r="D112" s="27"/>
      <c r="E112" s="44">
        <v>0.486422</v>
      </c>
      <c r="F112" s="28">
        <v>0.140106</v>
      </c>
    </row>
    <row r="113" spans="1:6" s="209" customFormat="1" ht="15">
      <c r="A113" s="125" t="s">
        <v>13</v>
      </c>
      <c r="B113" s="111">
        <v>0.506631</v>
      </c>
      <c r="C113" s="112">
        <v>0.208308</v>
      </c>
      <c r="D113" s="126">
        <v>0</v>
      </c>
      <c r="E113" s="126">
        <v>0.231848</v>
      </c>
      <c r="F113" s="127">
        <v>0.066475</v>
      </c>
    </row>
    <row r="114" spans="1:6" s="209" customFormat="1" ht="15">
      <c r="A114" s="128" t="s">
        <v>14</v>
      </c>
      <c r="B114" s="114">
        <v>0.506631</v>
      </c>
      <c r="C114" s="115">
        <v>0.208308</v>
      </c>
      <c r="D114" s="116"/>
      <c r="E114" s="115">
        <v>0.231848</v>
      </c>
      <c r="F114" s="136">
        <v>0.066475</v>
      </c>
    </row>
    <row r="115" spans="1:6" s="209" customFormat="1" ht="15.75" thickBot="1">
      <c r="A115" s="131" t="s">
        <v>15</v>
      </c>
      <c r="B115" s="132">
        <v>0.779</v>
      </c>
      <c r="C115" s="133">
        <v>0.311</v>
      </c>
      <c r="D115" s="134"/>
      <c r="E115" s="133">
        <v>0.362</v>
      </c>
      <c r="F115" s="135">
        <v>0.106</v>
      </c>
    </row>
    <row r="116" spans="1:6" s="205" customFormat="1" ht="15.75" thickBot="1">
      <c r="A116" s="85" t="s">
        <v>22</v>
      </c>
      <c r="B116" s="82">
        <v>2.617205</v>
      </c>
      <c r="C116" s="83">
        <v>2.019256</v>
      </c>
      <c r="D116" s="83">
        <v>0</v>
      </c>
      <c r="E116" s="83">
        <v>0.209068</v>
      </c>
      <c r="F116" s="84">
        <v>0.38888100000000003</v>
      </c>
    </row>
    <row r="117" spans="1:6" s="6" customFormat="1" ht="15.75" customHeight="1">
      <c r="A117" s="18" t="s">
        <v>11</v>
      </c>
      <c r="B117" s="19">
        <v>0.267469</v>
      </c>
      <c r="C117" s="20">
        <v>0</v>
      </c>
      <c r="D117" s="20">
        <v>0</v>
      </c>
      <c r="E117" s="20">
        <v>0.011078</v>
      </c>
      <c r="F117" s="75">
        <v>0.25639100000000004</v>
      </c>
    </row>
    <row r="118" spans="1:6" ht="15">
      <c r="A118" s="21" t="s">
        <v>4</v>
      </c>
      <c r="B118" s="22">
        <v>0.22179200000000002</v>
      </c>
      <c r="C118" s="23"/>
      <c r="D118" s="23"/>
      <c r="E118" s="23">
        <v>0.011078</v>
      </c>
      <c r="F118" s="24">
        <v>0.210714</v>
      </c>
    </row>
    <row r="119" spans="1:6" ht="15">
      <c r="A119" s="21" t="s">
        <v>19</v>
      </c>
      <c r="B119" s="22">
        <v>0</v>
      </c>
      <c r="C119" s="23"/>
      <c r="D119" s="23"/>
      <c r="E119" s="23"/>
      <c r="F119" s="24"/>
    </row>
    <row r="120" spans="1:6" ht="15">
      <c r="A120" s="21" t="s">
        <v>5</v>
      </c>
      <c r="B120" s="22">
        <v>0.045677</v>
      </c>
      <c r="C120" s="23"/>
      <c r="D120" s="23"/>
      <c r="E120" s="23"/>
      <c r="F120" s="24">
        <v>0.045677</v>
      </c>
    </row>
    <row r="121" spans="1:6" ht="15">
      <c r="A121" s="21" t="s">
        <v>25</v>
      </c>
      <c r="B121" s="22">
        <v>0</v>
      </c>
      <c r="C121" s="23"/>
      <c r="D121" s="23"/>
      <c r="E121" s="23"/>
      <c r="F121" s="24"/>
    </row>
    <row r="122" spans="1:6" ht="15">
      <c r="A122" s="21" t="s">
        <v>26</v>
      </c>
      <c r="B122" s="22">
        <v>0</v>
      </c>
      <c r="C122" s="23"/>
      <c r="D122" s="23"/>
      <c r="E122" s="23"/>
      <c r="F122" s="24"/>
    </row>
    <row r="123" spans="1:6" ht="15">
      <c r="A123" s="21" t="s">
        <v>27</v>
      </c>
      <c r="B123" s="22">
        <v>0</v>
      </c>
      <c r="C123" s="23"/>
      <c r="D123" s="23"/>
      <c r="E123" s="23"/>
      <c r="F123" s="24"/>
    </row>
    <row r="124" spans="1:6" ht="15">
      <c r="A124" s="21" t="s">
        <v>28</v>
      </c>
      <c r="B124" s="22">
        <v>0</v>
      </c>
      <c r="C124" s="23"/>
      <c r="D124" s="23"/>
      <c r="E124" s="23"/>
      <c r="F124" s="24"/>
    </row>
    <row r="125" spans="1:6" ht="15">
      <c r="A125" s="18" t="s">
        <v>0</v>
      </c>
      <c r="B125" s="49">
        <v>0.30608</v>
      </c>
      <c r="C125" s="50"/>
      <c r="D125" s="50"/>
      <c r="E125" s="50">
        <v>0.17359</v>
      </c>
      <c r="F125" s="51">
        <v>0.13249</v>
      </c>
    </row>
    <row r="126" spans="1:6" s="209" customFormat="1" ht="15">
      <c r="A126" s="110" t="s">
        <v>13</v>
      </c>
      <c r="B126" s="111">
        <v>2.043656</v>
      </c>
      <c r="C126" s="112">
        <v>2.019256</v>
      </c>
      <c r="D126" s="126">
        <v>0</v>
      </c>
      <c r="E126" s="126">
        <v>0.0244</v>
      </c>
      <c r="F126" s="127">
        <v>0</v>
      </c>
    </row>
    <row r="127" spans="1:6" s="209" customFormat="1" ht="15">
      <c r="A127" s="113" t="s">
        <v>14</v>
      </c>
      <c r="B127" s="114">
        <v>2.043656</v>
      </c>
      <c r="C127" s="115">
        <v>2.019256</v>
      </c>
      <c r="D127" s="116"/>
      <c r="E127" s="116">
        <v>0.0244</v>
      </c>
      <c r="F127" s="136"/>
    </row>
    <row r="128" spans="1:6" s="209" customFormat="1" ht="15.75" thickBot="1">
      <c r="A128" s="137" t="s">
        <v>15</v>
      </c>
      <c r="B128" s="132">
        <v>3.07</v>
      </c>
      <c r="C128" s="133">
        <v>3.032</v>
      </c>
      <c r="D128" s="134"/>
      <c r="E128" s="134">
        <v>0.038</v>
      </c>
      <c r="F128" s="135"/>
    </row>
    <row r="129" spans="1:6" s="205" customFormat="1" ht="15.75" thickBot="1">
      <c r="A129" s="85" t="s">
        <v>23</v>
      </c>
      <c r="B129" s="82">
        <v>1.956994</v>
      </c>
      <c r="C129" s="83">
        <v>0</v>
      </c>
      <c r="D129" s="83">
        <v>0</v>
      </c>
      <c r="E129" s="83">
        <v>1.153319</v>
      </c>
      <c r="F129" s="84">
        <v>0.803675</v>
      </c>
    </row>
    <row r="130" spans="1:6" s="6" customFormat="1" ht="15.75" customHeight="1">
      <c r="A130" s="18" t="s">
        <v>11</v>
      </c>
      <c r="B130" s="19">
        <v>1.01395</v>
      </c>
      <c r="C130" s="20">
        <v>0</v>
      </c>
      <c r="D130" s="20">
        <v>0</v>
      </c>
      <c r="E130" s="20">
        <v>0.38961999999999997</v>
      </c>
      <c r="F130" s="75">
        <v>0.62433</v>
      </c>
    </row>
    <row r="131" spans="1:6" ht="15">
      <c r="A131" s="21" t="s">
        <v>4</v>
      </c>
      <c r="B131" s="22">
        <v>0.5917330000000001</v>
      </c>
      <c r="C131" s="23"/>
      <c r="D131" s="30"/>
      <c r="E131" s="30">
        <v>0.180527</v>
      </c>
      <c r="F131" s="38">
        <v>0.411206</v>
      </c>
    </row>
    <row r="132" spans="1:6" ht="15">
      <c r="A132" s="21" t="s">
        <v>19</v>
      </c>
      <c r="B132" s="22">
        <v>0.278513</v>
      </c>
      <c r="C132" s="23"/>
      <c r="D132" s="30"/>
      <c r="E132" s="30">
        <v>0.206146</v>
      </c>
      <c r="F132" s="38">
        <v>0.072367</v>
      </c>
    </row>
    <row r="133" spans="1:6" ht="15">
      <c r="A133" s="21" t="s">
        <v>5</v>
      </c>
      <c r="B133" s="22">
        <v>0.141466</v>
      </c>
      <c r="C133" s="23"/>
      <c r="D133" s="30"/>
      <c r="E133" s="30">
        <v>0.002197</v>
      </c>
      <c r="F133" s="38">
        <v>0.139269</v>
      </c>
    </row>
    <row r="134" spans="1:6" ht="15">
      <c r="A134" s="21" t="s">
        <v>25</v>
      </c>
      <c r="B134" s="22">
        <v>0</v>
      </c>
      <c r="C134" s="23"/>
      <c r="D134" s="23"/>
      <c r="E134" s="23"/>
      <c r="F134" s="24"/>
    </row>
    <row r="135" spans="1:6" ht="15">
      <c r="A135" s="21" t="s">
        <v>26</v>
      </c>
      <c r="B135" s="22">
        <v>0.001488</v>
      </c>
      <c r="C135" s="23"/>
      <c r="D135" s="23"/>
      <c r="E135" s="23"/>
      <c r="F135" s="24">
        <v>0.001488</v>
      </c>
    </row>
    <row r="136" spans="1:6" ht="15">
      <c r="A136" s="21" t="s">
        <v>27</v>
      </c>
      <c r="B136" s="22">
        <v>0</v>
      </c>
      <c r="C136" s="23"/>
      <c r="D136" s="23"/>
      <c r="E136" s="23"/>
      <c r="F136" s="24"/>
    </row>
    <row r="137" spans="1:6" ht="15">
      <c r="A137" s="21" t="s">
        <v>28</v>
      </c>
      <c r="B137" s="22">
        <v>0.00075</v>
      </c>
      <c r="C137" s="23"/>
      <c r="D137" s="23"/>
      <c r="E137" s="23">
        <v>0.00075</v>
      </c>
      <c r="F137" s="24">
        <v>0</v>
      </c>
    </row>
    <row r="138" spans="1:6" ht="15">
      <c r="A138" s="18" t="s">
        <v>0</v>
      </c>
      <c r="B138" s="25">
        <v>0.71087</v>
      </c>
      <c r="C138" s="26"/>
      <c r="D138" s="27"/>
      <c r="E138" s="44">
        <v>0.541845</v>
      </c>
      <c r="F138" s="28">
        <v>0.169025</v>
      </c>
    </row>
    <row r="139" spans="1:6" ht="15">
      <c r="A139" s="18" t="s">
        <v>13</v>
      </c>
      <c r="B139" s="25">
        <v>0.232174</v>
      </c>
      <c r="C139" s="26">
        <v>0</v>
      </c>
      <c r="D139" s="27">
        <v>0</v>
      </c>
      <c r="E139" s="27">
        <v>0.221854</v>
      </c>
      <c r="F139" s="37">
        <v>0.01032</v>
      </c>
    </row>
    <row r="140" spans="1:6" ht="15">
      <c r="A140" s="21" t="s">
        <v>14</v>
      </c>
      <c r="B140" s="22">
        <v>0.232174</v>
      </c>
      <c r="C140" s="23"/>
      <c r="D140" s="30"/>
      <c r="E140" s="30">
        <v>0.221854</v>
      </c>
      <c r="F140" s="38">
        <v>0.01032</v>
      </c>
    </row>
    <row r="141" spans="1:6" ht="15.75" thickBot="1">
      <c r="A141" s="45" t="s">
        <v>15</v>
      </c>
      <c r="B141" s="40">
        <v>0.341</v>
      </c>
      <c r="C141" s="41"/>
      <c r="D141" s="42"/>
      <c r="E141" s="42">
        <v>0.322</v>
      </c>
      <c r="F141" s="43">
        <v>0.019</v>
      </c>
    </row>
    <row r="142" spans="1:6" s="205" customFormat="1" ht="15.75" thickBot="1">
      <c r="A142" s="85" t="s">
        <v>24</v>
      </c>
      <c r="B142" s="82">
        <v>2.317741</v>
      </c>
      <c r="C142" s="83">
        <v>0</v>
      </c>
      <c r="D142" s="83">
        <v>0</v>
      </c>
      <c r="E142" s="83">
        <v>1.259808</v>
      </c>
      <c r="F142" s="84">
        <v>1.057933</v>
      </c>
    </row>
    <row r="143" spans="1:6" s="6" customFormat="1" ht="15.75" customHeight="1">
      <c r="A143" s="18" t="s">
        <v>11</v>
      </c>
      <c r="B143" s="19">
        <v>1.397005</v>
      </c>
      <c r="C143" s="20">
        <v>0</v>
      </c>
      <c r="D143" s="20">
        <v>0</v>
      </c>
      <c r="E143" s="20">
        <v>0.566768</v>
      </c>
      <c r="F143" s="75">
        <v>0.830237</v>
      </c>
    </row>
    <row r="144" spans="1:6" ht="15">
      <c r="A144" s="21" t="s">
        <v>4</v>
      </c>
      <c r="B144" s="22">
        <v>1.002888</v>
      </c>
      <c r="C144" s="23"/>
      <c r="D144" s="30"/>
      <c r="E144" s="30">
        <v>0.364488</v>
      </c>
      <c r="F144" s="38">
        <v>0.6384</v>
      </c>
    </row>
    <row r="145" spans="1:6" ht="15">
      <c r="A145" s="21" t="s">
        <v>19</v>
      </c>
      <c r="B145" s="22">
        <v>0.35573699999999997</v>
      </c>
      <c r="C145" s="23"/>
      <c r="D145" s="30"/>
      <c r="E145" s="30">
        <v>0.191155</v>
      </c>
      <c r="F145" s="38">
        <v>0.164582</v>
      </c>
    </row>
    <row r="146" spans="1:6" ht="15">
      <c r="A146" s="21" t="s">
        <v>5</v>
      </c>
      <c r="B146" s="22">
        <v>0.032469</v>
      </c>
      <c r="C146" s="23"/>
      <c r="D146" s="30"/>
      <c r="E146" s="30">
        <v>0.005852</v>
      </c>
      <c r="F146" s="38">
        <v>0.026617</v>
      </c>
    </row>
    <row r="147" spans="1:6" ht="15">
      <c r="A147" s="21" t="s">
        <v>25</v>
      </c>
      <c r="B147" s="22">
        <v>0</v>
      </c>
      <c r="C147" s="23"/>
      <c r="D147" s="23"/>
      <c r="E147" s="23"/>
      <c r="F147" s="24"/>
    </row>
    <row r="148" spans="1:6" ht="15">
      <c r="A148" s="21" t="s">
        <v>26</v>
      </c>
      <c r="B148" s="22">
        <v>0.004924</v>
      </c>
      <c r="C148" s="23"/>
      <c r="D148" s="23"/>
      <c r="E148" s="23">
        <v>0.004924</v>
      </c>
      <c r="F148" s="24"/>
    </row>
    <row r="149" spans="1:6" ht="15">
      <c r="A149" s="21" t="s">
        <v>27</v>
      </c>
      <c r="B149" s="22">
        <v>0</v>
      </c>
      <c r="C149" s="23"/>
      <c r="D149" s="23"/>
      <c r="E149" s="23"/>
      <c r="F149" s="24"/>
    </row>
    <row r="150" spans="1:6" ht="15">
      <c r="A150" s="21" t="s">
        <v>28</v>
      </c>
      <c r="B150" s="22">
        <v>0.000987</v>
      </c>
      <c r="C150" s="23"/>
      <c r="D150" s="23"/>
      <c r="E150" s="23">
        <v>0.000349</v>
      </c>
      <c r="F150" s="24">
        <v>0.000638</v>
      </c>
    </row>
    <row r="151" spans="1:6" ht="15">
      <c r="A151" s="18" t="s">
        <v>0</v>
      </c>
      <c r="B151" s="25">
        <v>0.8275920000000001</v>
      </c>
      <c r="C151" s="26"/>
      <c r="D151" s="27"/>
      <c r="E151" s="44">
        <v>0.665475</v>
      </c>
      <c r="F151" s="28">
        <v>0.162117</v>
      </c>
    </row>
    <row r="152" spans="1:6" ht="15">
      <c r="A152" s="18" t="s">
        <v>13</v>
      </c>
      <c r="B152" s="25">
        <v>0.093144</v>
      </c>
      <c r="C152" s="26">
        <v>0</v>
      </c>
      <c r="D152" s="27">
        <v>0</v>
      </c>
      <c r="E152" s="27">
        <v>0.027565</v>
      </c>
      <c r="F152" s="37">
        <v>0.065579</v>
      </c>
    </row>
    <row r="153" spans="1:6" ht="15">
      <c r="A153" s="21" t="s">
        <v>14</v>
      </c>
      <c r="B153" s="22">
        <v>0.093144</v>
      </c>
      <c r="C153" s="23"/>
      <c r="D153" s="30"/>
      <c r="E153" s="30">
        <v>0.027565</v>
      </c>
      <c r="F153" s="38">
        <v>0.065579</v>
      </c>
    </row>
    <row r="154" spans="1:6" ht="15.75" thickBot="1">
      <c r="A154" s="45" t="s">
        <v>15</v>
      </c>
      <c r="B154" s="40">
        <v>0.168</v>
      </c>
      <c r="C154" s="41"/>
      <c r="D154" s="42"/>
      <c r="E154" s="42">
        <v>0.052</v>
      </c>
      <c r="F154" s="43">
        <v>0.116</v>
      </c>
    </row>
    <row r="155" spans="1:6" s="205" customFormat="1" ht="15.75" thickBot="1">
      <c r="A155" s="85" t="s">
        <v>39</v>
      </c>
      <c r="B155" s="82">
        <v>5.175015</v>
      </c>
      <c r="C155" s="83">
        <v>0</v>
      </c>
      <c r="D155" s="83">
        <v>0</v>
      </c>
      <c r="E155" s="83">
        <v>0.85571</v>
      </c>
      <c r="F155" s="84">
        <v>4.319305</v>
      </c>
    </row>
    <row r="156" spans="1:6" s="6" customFormat="1" ht="15.75" customHeight="1">
      <c r="A156" s="18" t="s">
        <v>11</v>
      </c>
      <c r="B156" s="19">
        <v>3.4166640000000004</v>
      </c>
      <c r="C156" s="20">
        <v>0</v>
      </c>
      <c r="D156" s="20">
        <v>0</v>
      </c>
      <c r="E156" s="20">
        <v>0.026552</v>
      </c>
      <c r="F156" s="75">
        <v>3.3901120000000002</v>
      </c>
    </row>
    <row r="157" spans="1:6" ht="15">
      <c r="A157" s="21" t="s">
        <v>4</v>
      </c>
      <c r="B157" s="22">
        <v>0.336299</v>
      </c>
      <c r="C157" s="23"/>
      <c r="D157" s="30"/>
      <c r="E157" s="30">
        <v>0.00388</v>
      </c>
      <c r="F157" s="38">
        <v>0.332419</v>
      </c>
    </row>
    <row r="158" spans="1:6" ht="15">
      <c r="A158" s="21" t="s">
        <v>19</v>
      </c>
      <c r="B158" s="22">
        <v>0</v>
      </c>
      <c r="C158" s="23"/>
      <c r="D158" s="30"/>
      <c r="E158" s="30"/>
      <c r="F158" s="38"/>
    </row>
    <row r="159" spans="1:6" ht="15">
      <c r="A159" s="21" t="s">
        <v>5</v>
      </c>
      <c r="B159" s="22">
        <v>3.075189</v>
      </c>
      <c r="C159" s="23"/>
      <c r="D159" s="30"/>
      <c r="E159" s="30">
        <v>0.019041</v>
      </c>
      <c r="F159" s="38">
        <v>3.056148</v>
      </c>
    </row>
    <row r="160" spans="1:6" ht="15">
      <c r="A160" s="21" t="s">
        <v>25</v>
      </c>
      <c r="B160" s="22">
        <v>0</v>
      </c>
      <c r="C160" s="23"/>
      <c r="D160" s="23"/>
      <c r="E160" s="23"/>
      <c r="F160" s="24"/>
    </row>
    <row r="161" spans="1:6" ht="15">
      <c r="A161" s="21" t="s">
        <v>26</v>
      </c>
      <c r="B161" s="22">
        <v>0.005176</v>
      </c>
      <c r="C161" s="23"/>
      <c r="D161" s="23"/>
      <c r="E161" s="23">
        <v>0.003631</v>
      </c>
      <c r="F161" s="24">
        <v>0.001545</v>
      </c>
    </row>
    <row r="162" spans="1:6" ht="15">
      <c r="A162" s="21" t="s">
        <v>27</v>
      </c>
      <c r="B162" s="22">
        <v>0</v>
      </c>
      <c r="C162" s="23"/>
      <c r="D162" s="23"/>
      <c r="E162" s="23"/>
      <c r="F162" s="24"/>
    </row>
    <row r="163" spans="1:6" ht="15">
      <c r="A163" s="21" t="s">
        <v>28</v>
      </c>
      <c r="B163" s="22">
        <v>0</v>
      </c>
      <c r="C163" s="23"/>
      <c r="D163" s="23"/>
      <c r="E163" s="23"/>
      <c r="F163" s="24"/>
    </row>
    <row r="164" spans="1:6" ht="15">
      <c r="A164" s="18" t="s">
        <v>0</v>
      </c>
      <c r="B164" s="25">
        <v>1.570844</v>
      </c>
      <c r="C164" s="26"/>
      <c r="D164" s="27"/>
      <c r="E164" s="44">
        <v>0.737624</v>
      </c>
      <c r="F164" s="28">
        <v>0.83322</v>
      </c>
    </row>
    <row r="165" spans="1:6" s="209" customFormat="1" ht="15">
      <c r="A165" s="230" t="s">
        <v>13</v>
      </c>
      <c r="B165" s="139">
        <v>0.187507</v>
      </c>
      <c r="C165" s="140">
        <v>0</v>
      </c>
      <c r="D165" s="129">
        <v>0</v>
      </c>
      <c r="E165" s="129">
        <v>0.091534</v>
      </c>
      <c r="F165" s="130">
        <v>0.095973</v>
      </c>
    </row>
    <row r="166" spans="1:6" s="209" customFormat="1" ht="15">
      <c r="A166" s="113" t="s">
        <v>14</v>
      </c>
      <c r="B166" s="114">
        <v>0.187507</v>
      </c>
      <c r="C166" s="115"/>
      <c r="D166" s="116"/>
      <c r="E166" s="116">
        <v>0.091534</v>
      </c>
      <c r="F166" s="136">
        <v>0.095973</v>
      </c>
    </row>
    <row r="167" spans="1:6" s="209" customFormat="1" ht="15.75" thickBot="1">
      <c r="A167" s="137" t="s">
        <v>15</v>
      </c>
      <c r="B167" s="132">
        <v>0.326</v>
      </c>
      <c r="C167" s="133"/>
      <c r="D167" s="134"/>
      <c r="E167" s="134">
        <v>0.157</v>
      </c>
      <c r="F167" s="135">
        <v>0.169</v>
      </c>
    </row>
    <row r="168" spans="1:6" s="205" customFormat="1" ht="15.75" thickBot="1">
      <c r="A168" s="85" t="s">
        <v>33</v>
      </c>
      <c r="B168" s="82">
        <v>0.48630199999999996</v>
      </c>
      <c r="C168" s="83">
        <v>0</v>
      </c>
      <c r="D168" s="83">
        <v>0</v>
      </c>
      <c r="E168" s="83">
        <v>0.462402</v>
      </c>
      <c r="F168" s="84">
        <v>0.0239</v>
      </c>
    </row>
    <row r="169" spans="1:6" s="6" customFormat="1" ht="15.75" customHeight="1">
      <c r="A169" s="18" t="s">
        <v>11</v>
      </c>
      <c r="B169" s="19">
        <v>0.024079</v>
      </c>
      <c r="C169" s="20">
        <v>0</v>
      </c>
      <c r="D169" s="20">
        <v>0</v>
      </c>
      <c r="E169" s="20">
        <v>0.000204</v>
      </c>
      <c r="F169" s="75">
        <v>0.023875</v>
      </c>
    </row>
    <row r="170" spans="1:6" ht="15">
      <c r="A170" s="21" t="s">
        <v>4</v>
      </c>
      <c r="B170" s="22">
        <v>0.019875</v>
      </c>
      <c r="C170" s="23"/>
      <c r="D170" s="30"/>
      <c r="E170" s="30"/>
      <c r="F170" s="38">
        <v>0.019875</v>
      </c>
    </row>
    <row r="171" spans="1:6" ht="15">
      <c r="A171" s="21" t="s">
        <v>19</v>
      </c>
      <c r="B171" s="22">
        <v>0</v>
      </c>
      <c r="C171" s="23"/>
      <c r="D171" s="30"/>
      <c r="E171" s="30"/>
      <c r="F171" s="38"/>
    </row>
    <row r="172" spans="1:6" ht="15">
      <c r="A172" s="21" t="s">
        <v>5</v>
      </c>
      <c r="B172" s="22">
        <v>0.000204</v>
      </c>
      <c r="C172" s="23"/>
      <c r="D172" s="30"/>
      <c r="E172" s="30">
        <v>0.000204</v>
      </c>
      <c r="F172" s="38"/>
    </row>
    <row r="173" spans="1:6" ht="15">
      <c r="A173" s="21" t="s">
        <v>25</v>
      </c>
      <c r="B173" s="22">
        <v>0</v>
      </c>
      <c r="C173" s="23"/>
      <c r="D173" s="23"/>
      <c r="E173" s="23"/>
      <c r="F173" s="24"/>
    </row>
    <row r="174" spans="1:6" ht="15">
      <c r="A174" s="21" t="s">
        <v>26</v>
      </c>
      <c r="B174" s="22">
        <v>0</v>
      </c>
      <c r="C174" s="23"/>
      <c r="D174" s="23"/>
      <c r="E174" s="23"/>
      <c r="F174" s="24"/>
    </row>
    <row r="175" spans="1:6" ht="15">
      <c r="A175" s="21" t="s">
        <v>27</v>
      </c>
      <c r="B175" s="22">
        <v>0</v>
      </c>
      <c r="C175" s="23"/>
      <c r="D175" s="23"/>
      <c r="E175" s="23"/>
      <c r="F175" s="24"/>
    </row>
    <row r="176" spans="1:6" ht="15">
      <c r="A176" s="21" t="s">
        <v>28</v>
      </c>
      <c r="B176" s="22">
        <v>0.004</v>
      </c>
      <c r="C176" s="23"/>
      <c r="D176" s="23"/>
      <c r="E176" s="23"/>
      <c r="F176" s="24">
        <v>0.004</v>
      </c>
    </row>
    <row r="177" spans="1:6" ht="15">
      <c r="A177" s="231" t="s">
        <v>0</v>
      </c>
      <c r="B177" s="57">
        <v>0.27454</v>
      </c>
      <c r="C177" s="50"/>
      <c r="D177" s="44"/>
      <c r="E177" s="44">
        <v>0.274515</v>
      </c>
      <c r="F177" s="28">
        <v>2.5E-05</v>
      </c>
    </row>
    <row r="178" spans="1:6" ht="15">
      <c r="A178" s="232" t="s">
        <v>13</v>
      </c>
      <c r="B178" s="49">
        <v>0.187683</v>
      </c>
      <c r="C178" s="50">
        <v>0</v>
      </c>
      <c r="D178" s="44">
        <v>0</v>
      </c>
      <c r="E178" s="44">
        <v>0.187683</v>
      </c>
      <c r="F178" s="28">
        <v>0</v>
      </c>
    </row>
    <row r="179" spans="1:6" ht="15">
      <c r="A179" s="21" t="s">
        <v>14</v>
      </c>
      <c r="B179" s="22">
        <v>0.187683</v>
      </c>
      <c r="C179" s="23"/>
      <c r="D179" s="30"/>
      <c r="E179" s="30">
        <v>0.187683</v>
      </c>
      <c r="F179" s="38"/>
    </row>
    <row r="180" spans="1:6" ht="15.75" thickBot="1">
      <c r="A180" s="45" t="s">
        <v>15</v>
      </c>
      <c r="B180" s="40">
        <v>0.369</v>
      </c>
      <c r="C180" s="41"/>
      <c r="D180" s="42"/>
      <c r="E180" s="42">
        <v>0.369</v>
      </c>
      <c r="F180" s="43"/>
    </row>
  </sheetData>
  <sheetProtection/>
  <mergeCells count="3">
    <mergeCell ref="B4:F4"/>
    <mergeCell ref="A5:A7"/>
    <mergeCell ref="B5:F6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Скворцова Ю. А.</dc:creator>
  <cp:keywords/>
  <dc:description/>
  <cp:lastModifiedBy>Сенатенко Д.С.</cp:lastModifiedBy>
  <cp:lastPrinted>2020-01-21T05:43:20Z</cp:lastPrinted>
  <dcterms:created xsi:type="dcterms:W3CDTF">2014-10-21T04:36:59Z</dcterms:created>
  <dcterms:modified xsi:type="dcterms:W3CDTF">2021-02-09T12:11:29Z</dcterms:modified>
  <cp:category/>
  <cp:version/>
  <cp:contentType/>
  <cp:contentStatus/>
</cp:coreProperties>
</file>