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145" windowHeight="11580" activeTab="0"/>
  </bookViews>
  <sheets>
    <sheet name="2014" sheetId="1" r:id="rId1"/>
  </sheets>
  <definedNames>
    <definedName name="_xlnm.Print_Area" localSheetId="0">'2014'!$A$1:$K$18</definedName>
  </definedNames>
  <calcPr fullCalcOnLoad="1"/>
</workbook>
</file>

<file path=xl/sharedStrings.xml><?xml version="1.0" encoding="utf-8"?>
<sst xmlns="http://schemas.openxmlformats.org/spreadsheetml/2006/main" count="30" uniqueCount="22">
  <si>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</si>
  <si>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</si>
  <si>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</si>
  <si>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</si>
  <si>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</si>
  <si>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</si>
  <si>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</si>
  <si>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</si>
  <si>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</si>
  <si>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</si>
  <si>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</si>
  <si>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</si>
  <si>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</si>
  <si>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</si>
  <si>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</si>
  <si>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</si>
  <si>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</si>
  <si>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ООО "Электросбытовая компания Ватт-Электросбыт"</t>
  </si>
  <si>
    <t>объем,         кВт.ч.</t>
  </si>
  <si>
    <t>средняя цена, руб/кВт.ч.</t>
  </si>
  <si>
    <t>цена, руб/кВт.ч.</t>
  </si>
  <si>
    <t xml:space="preserve">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</si>
</sst>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2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184" fontId="1" fillId="0" borderId="14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4" fontId="1" fillId="0" borderId="11" xfId="0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14" xfId="0" applyNumberFormat="1" applyFont="1" applyBorder="1" applyAlignment="1">
      <alignment vertical="center"/>
    </xf>
    <xf numFmtId="184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84" fontId="0" fillId="0" borderId="25" xfId="0" applyNumberFormat="1" applyFont="1" applyBorder="1" applyAlignment="1">
      <alignment vertical="center"/>
    </xf>
    <xf numFmtId="184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84" fontId="0" fillId="0" borderId="14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184" fontId="0" fillId="0" borderId="28" xfId="0" applyNumberFormat="1" applyFont="1" applyBorder="1" applyAlignment="1">
      <alignment vertical="center"/>
    </xf>
    <xf numFmtId="184" fontId="0" fillId="0" borderId="29" xfId="0" applyNumberFormat="1" applyFont="1" applyBorder="1" applyAlignment="1">
      <alignment vertical="center"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1" fillId="0" borderId="32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184" fontId="0" fillId="0" borderId="13" xfId="0" applyNumberFormat="1" applyBorder="1" applyAlignment="1">
      <alignment horizontal="right" vertical="center"/>
    </xf>
    <xf numFmtId="1" fontId="0" fillId="0" borderId="24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vertical="center"/>
    </xf>
    <xf numFmtId="184" fontId="0" fillId="0" borderId="22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184" fontId="0" fillId="0" borderId="36" xfId="0" applyNumberFormat="1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4" fontId="1" fillId="0" borderId="20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37" xfId="0" applyNumberFormat="1" applyFont="1" applyBorder="1" applyAlignment="1">
      <alignment horizontal="center" vertical="center" wrapText="1"/>
    </xf>
    <xf numFmtId="184" fontId="1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5" sqref="N25"/>
    </sheetView>
  </sheetViews>
  <sheetFormatPr defaultColWidth="9.00390625" defaultRowHeight="12.75"/>
  <cols>
    <col min="1" max="1" width="13.375" style="2" customWidth="1"/>
    <col min="2" max="2" width="14.875" style="2" customWidth="1"/>
    <col min="3" max="3" width="15.75390625" style="2" customWidth="1"/>
    <col min="4" max="4" width="14.875" style="2" customWidth="1"/>
    <col min="5" max="5" width="15.375" style="2" customWidth="1"/>
    <col min="6" max="6" width="14.875" style="2" customWidth="1"/>
    <col min="7" max="7" width="15.625" style="2" customWidth="1"/>
    <col min="8" max="8" width="14.875" style="2" customWidth="1"/>
    <col min="9" max="9" width="15.625" style="2" customWidth="1"/>
    <col min="10" max="10" width="14.875" style="1" customWidth="1"/>
    <col min="11" max="11" width="19.25390625" style="1" customWidth="1"/>
    <col min="12" max="12" width="9.125" style="2" customWidth="1"/>
    <col min="13" max="13" width="14.375" style="2" customWidth="1"/>
    <col min="14" max="14" width="11.125" style="2" customWidth="1"/>
    <col min="15" max="16" width="11.75390625" style="2" bestFit="1" customWidth="1"/>
    <col min="17" max="16384" width="9.125" style="2" customWidth="1"/>
  </cols>
  <sheetData>
    <row r="1" ht="12.75">
      <c r="A1" s="1" t="s">
        <v>21</v>
      </c>
    </row>
    <row r="2" ht="13.5" thickBot="1"/>
    <row r="3" spans="1:11" s="3" customFormat="1" ht="26.25" customHeight="1" thickBot="1">
      <c r="A3" s="6" t="s">
        <v>8</v>
      </c>
      <c r="B3" s="49" t="s">
        <v>10</v>
      </c>
      <c r="C3" s="50"/>
      <c r="D3" s="49" t="s">
        <v>12</v>
      </c>
      <c r="E3" s="50"/>
      <c r="F3" s="51" t="s">
        <v>11</v>
      </c>
      <c r="G3" s="51"/>
      <c r="H3" s="49" t="s">
        <v>17</v>
      </c>
      <c r="I3" s="50"/>
      <c r="J3" s="47" t="s">
        <v>9</v>
      </c>
      <c r="K3" s="48"/>
    </row>
    <row r="4" spans="1:11" s="3" customFormat="1" ht="26.25" thickBot="1">
      <c r="A4" s="10"/>
      <c r="B4" s="12" t="s">
        <v>18</v>
      </c>
      <c r="C4" s="5" t="s">
        <v>20</v>
      </c>
      <c r="D4" s="12" t="s">
        <v>18</v>
      </c>
      <c r="E4" s="5" t="s">
        <v>20</v>
      </c>
      <c r="F4" s="12" t="s">
        <v>18</v>
      </c>
      <c r="G4" s="4" t="s">
        <v>20</v>
      </c>
      <c r="H4" s="12" t="s">
        <v>18</v>
      </c>
      <c r="I4" s="5" t="s">
        <v>20</v>
      </c>
      <c r="J4" s="12" t="s">
        <v>18</v>
      </c>
      <c r="K4" s="11" t="s">
        <v>19</v>
      </c>
    </row>
    <row r="5" spans="1:11" ht="12.75">
      <c r="A5" s="21" t="s">
        <v>0</v>
      </c>
      <c r="B5" s="22">
        <v>1050850</v>
      </c>
      <c r="C5" s="38">
        <f>(1971151.12-300684.08)/B5</f>
        <v>1.5896341437883619</v>
      </c>
      <c r="D5" s="22">
        <v>10390</v>
      </c>
      <c r="E5" s="19">
        <f>20590.3/D5</f>
        <v>1.9817420596727622</v>
      </c>
      <c r="F5" s="23">
        <v>811119</v>
      </c>
      <c r="G5" s="24">
        <v>1.16006</v>
      </c>
      <c r="H5" s="39">
        <v>2743</v>
      </c>
      <c r="I5" s="43">
        <v>1.66518</v>
      </c>
      <c r="J5" s="13">
        <f aca="true" t="shared" si="0" ref="J5:J16">B5+D5+F5+H5</f>
        <v>1875102</v>
      </c>
      <c r="K5" s="8">
        <f>(B5*C5+D5*E5+F5*G5+H5*I5)/J5</f>
        <v>1.4060950475654126</v>
      </c>
    </row>
    <row r="6" spans="1:11" ht="12.75">
      <c r="A6" s="25" t="s">
        <v>1</v>
      </c>
      <c r="B6" s="26">
        <v>1078365</v>
      </c>
      <c r="C6" s="27">
        <f>(2060827.29-314363.48)/B6</f>
        <v>1.6195479359956972</v>
      </c>
      <c r="D6" s="26">
        <v>14370</v>
      </c>
      <c r="E6" s="41">
        <f>28867.5/D6</f>
        <v>2.008872651356994</v>
      </c>
      <c r="F6" s="28">
        <v>0</v>
      </c>
      <c r="G6" s="29">
        <v>0</v>
      </c>
      <c r="H6" s="40">
        <v>3325</v>
      </c>
      <c r="I6" s="44">
        <v>1.60411</v>
      </c>
      <c r="J6" s="18">
        <f t="shared" si="0"/>
        <v>1096060</v>
      </c>
      <c r="K6" s="34">
        <f>(B6*C6+D6*E6+F6*G6+H6*I6)/J6</f>
        <v>1.624605382688904</v>
      </c>
    </row>
    <row r="7" spans="1:11" ht="12.75">
      <c r="A7" s="25" t="s">
        <v>2</v>
      </c>
      <c r="B7" s="26">
        <v>921098</v>
      </c>
      <c r="C7" s="20">
        <f>(1686820.25-257311.56)/B7</f>
        <v>1.5519615610933906</v>
      </c>
      <c r="D7" s="26">
        <v>7752</v>
      </c>
      <c r="E7" s="20">
        <f>15685.38/D7</f>
        <v>2.0233978328173374</v>
      </c>
      <c r="F7" s="28">
        <v>0</v>
      </c>
      <c r="G7" s="29">
        <v>0</v>
      </c>
      <c r="H7" s="26">
        <v>1757</v>
      </c>
      <c r="I7" s="44">
        <v>1.64063</v>
      </c>
      <c r="J7" s="18">
        <f t="shared" si="0"/>
        <v>930607</v>
      </c>
      <c r="K7" s="34">
        <f>(B7*C7+D7*E7+F7*G7+H7*I7)/J7</f>
        <v>1.5560560547148259</v>
      </c>
    </row>
    <row r="8" spans="1:11" ht="12.75">
      <c r="A8" s="25" t="s">
        <v>3</v>
      </c>
      <c r="B8" s="26">
        <v>871959</v>
      </c>
      <c r="C8" s="20">
        <f>(1749582.53-266882.42)/B8</f>
        <v>1.7004241139778362</v>
      </c>
      <c r="D8" s="26">
        <v>12719</v>
      </c>
      <c r="E8" s="20">
        <f>25028.81/D8</f>
        <v>1.9678284456325184</v>
      </c>
      <c r="F8" s="28">
        <v>0</v>
      </c>
      <c r="G8" s="29">
        <v>0</v>
      </c>
      <c r="H8" s="26">
        <v>1615</v>
      </c>
      <c r="I8" s="20">
        <v>1.71416</v>
      </c>
      <c r="J8" s="18">
        <f t="shared" si="0"/>
        <v>886293</v>
      </c>
      <c r="K8" s="34">
        <f>(B8*C8+D8*E8+F8*G8+H8*I8)/J8</f>
        <v>1.7042866054453778</v>
      </c>
    </row>
    <row r="9" spans="1:11" ht="12.75">
      <c r="A9" s="25" t="s">
        <v>4</v>
      </c>
      <c r="B9" s="26">
        <v>674705</v>
      </c>
      <c r="C9" s="20">
        <f>(1428512.22-217908.65)/B9</f>
        <v>1.7942709332226678</v>
      </c>
      <c r="D9" s="26">
        <v>14202</v>
      </c>
      <c r="E9" s="20">
        <f>31128.98/D9</f>
        <v>2.191872975637234</v>
      </c>
      <c r="F9" s="28">
        <v>0</v>
      </c>
      <c r="G9" s="29">
        <v>0</v>
      </c>
      <c r="H9" s="26">
        <v>3159</v>
      </c>
      <c r="I9" s="41">
        <v>1.81995</v>
      </c>
      <c r="J9" s="18">
        <f>B9+D9+G11+H9</f>
        <v>692066</v>
      </c>
      <c r="K9" s="34">
        <f>(B9*C9+D9*E9+G11*G9+H9*I9)/J9</f>
        <v>1.8025474045105525</v>
      </c>
    </row>
    <row r="10" spans="1:11" ht="12.75">
      <c r="A10" s="25" t="s">
        <v>5</v>
      </c>
      <c r="B10" s="26">
        <v>653946</v>
      </c>
      <c r="C10" s="20">
        <f>(1351966.77-206232.21)/B10</f>
        <v>1.7520323696452</v>
      </c>
      <c r="D10" s="26">
        <v>10834</v>
      </c>
      <c r="E10" s="20">
        <f>22214.66/D10</f>
        <v>2.050457817980432</v>
      </c>
      <c r="F10" s="28">
        <v>0</v>
      </c>
      <c r="G10" s="29">
        <v>0</v>
      </c>
      <c r="H10" s="26">
        <v>3240</v>
      </c>
      <c r="I10" s="41">
        <v>1.85694</v>
      </c>
      <c r="J10" s="18">
        <f t="shared" si="0"/>
        <v>668020</v>
      </c>
      <c r="K10" s="34">
        <f aca="true" t="shared" si="1" ref="K10:K16">(B10*C10+D10*E10+F10*G10+H10*I10)/J10</f>
        <v>1.7573810748181191</v>
      </c>
    </row>
    <row r="11" spans="1:11" ht="12.75">
      <c r="A11" s="25" t="s">
        <v>6</v>
      </c>
      <c r="B11" s="26">
        <v>721612</v>
      </c>
      <c r="C11" s="20">
        <f>(1572079.97-239808.8)/B11</f>
        <v>1.8462430918554569</v>
      </c>
      <c r="D11" s="26">
        <v>12016</v>
      </c>
      <c r="E11" s="20">
        <f>26203.48/D11</f>
        <v>2.180715712383489</v>
      </c>
      <c r="F11" s="28">
        <v>0</v>
      </c>
      <c r="G11" s="42">
        <v>0</v>
      </c>
      <c r="H11" s="26">
        <v>3312</v>
      </c>
      <c r="I11" s="20">
        <v>1.8371</v>
      </c>
      <c r="J11" s="18">
        <f t="shared" si="0"/>
        <v>736940</v>
      </c>
      <c r="K11" s="9">
        <f t="shared" si="1"/>
        <v>1.8516556642331803</v>
      </c>
    </row>
    <row r="12" spans="1:11" ht="12.75">
      <c r="A12" s="25" t="s">
        <v>7</v>
      </c>
      <c r="B12" s="26">
        <v>689035</v>
      </c>
      <c r="C12" s="20">
        <f>(1461021.04-222867.61)/B12</f>
        <v>1.796938370329519</v>
      </c>
      <c r="D12" s="26">
        <v>10872</v>
      </c>
      <c r="E12" s="20">
        <f>22738.66/D12</f>
        <v>2.0914882266372334</v>
      </c>
      <c r="F12" s="28">
        <v>0</v>
      </c>
      <c r="G12" s="30">
        <v>0</v>
      </c>
      <c r="H12" s="26">
        <v>6336</v>
      </c>
      <c r="I12" s="20">
        <v>1.80408</v>
      </c>
      <c r="J12" s="18">
        <f t="shared" si="0"/>
        <v>706243</v>
      </c>
      <c r="K12" s="9">
        <f t="shared" si="1"/>
        <v>1.8015367810796004</v>
      </c>
    </row>
    <row r="13" spans="1:11" ht="12.75">
      <c r="A13" s="25" t="s">
        <v>13</v>
      </c>
      <c r="B13" s="26">
        <v>717312</v>
      </c>
      <c r="C13" s="20">
        <f>(1455698.92-222055.76)/B13</f>
        <v>1.7198139163990005</v>
      </c>
      <c r="D13" s="26">
        <v>10867</v>
      </c>
      <c r="E13" s="20">
        <f>22380.01/D13</f>
        <v>2.059446949480077</v>
      </c>
      <c r="F13" s="28">
        <v>649325</v>
      </c>
      <c r="G13" s="30">
        <v>1.291</v>
      </c>
      <c r="H13" s="26">
        <v>3120</v>
      </c>
      <c r="I13" s="20">
        <v>1.75204</v>
      </c>
      <c r="J13" s="18">
        <f t="shared" si="0"/>
        <v>1380624</v>
      </c>
      <c r="K13" s="9">
        <f t="shared" si="1"/>
        <v>1.5208833902641123</v>
      </c>
    </row>
    <row r="14" spans="1:11" ht="12.75">
      <c r="A14" s="25" t="s">
        <v>14</v>
      </c>
      <c r="B14" s="26">
        <v>927318</v>
      </c>
      <c r="C14" s="20">
        <f>(1817103.56-277185.28)/B14</f>
        <v>1.6606151072231965</v>
      </c>
      <c r="D14" s="26">
        <v>14929</v>
      </c>
      <c r="E14" s="20">
        <f>32440.87/D14</f>
        <v>2.173010248509612</v>
      </c>
      <c r="F14" s="28">
        <v>1022142</v>
      </c>
      <c r="G14" s="30">
        <v>1.20374</v>
      </c>
      <c r="H14" s="26">
        <v>4032</v>
      </c>
      <c r="I14" s="20">
        <v>1.75978</v>
      </c>
      <c r="J14" s="18">
        <f t="shared" si="0"/>
        <v>1968421</v>
      </c>
      <c r="K14" s="9">
        <f t="shared" si="1"/>
        <v>1.4274628212359044</v>
      </c>
    </row>
    <row r="15" spans="1:11" ht="12.75">
      <c r="A15" s="25" t="s">
        <v>15</v>
      </c>
      <c r="B15" s="26">
        <v>879593</v>
      </c>
      <c r="C15" s="20">
        <f>(1613939.42-246194.15)/B15</f>
        <v>1.5549751646500143</v>
      </c>
      <c r="D15" s="26">
        <v>15260</v>
      </c>
      <c r="E15" s="20">
        <f>34151.8/D15</f>
        <v>2.237994757536042</v>
      </c>
      <c r="F15" s="28">
        <v>1225961</v>
      </c>
      <c r="G15" s="30">
        <v>1.17668</v>
      </c>
      <c r="H15" s="26">
        <v>2136</v>
      </c>
      <c r="I15" s="20">
        <v>1.74136</v>
      </c>
      <c r="J15" s="18">
        <f t="shared" si="0"/>
        <v>2122950</v>
      </c>
      <c r="K15" s="9">
        <f t="shared" si="1"/>
        <v>1.3416144536800207</v>
      </c>
    </row>
    <row r="16" spans="1:11" ht="13.5" thickBot="1">
      <c r="A16" s="31" t="s">
        <v>16</v>
      </c>
      <c r="B16" s="35">
        <v>812853</v>
      </c>
      <c r="C16" s="32">
        <f>(1550011.55-236442.44)/B16</f>
        <v>1.6159983539459166</v>
      </c>
      <c r="D16" s="35">
        <v>12443</v>
      </c>
      <c r="E16" s="32">
        <f>28268.79/D16</f>
        <v>2.2718628948002895</v>
      </c>
      <c r="F16" s="36">
        <v>568031</v>
      </c>
      <c r="G16" s="33">
        <v>1.17311</v>
      </c>
      <c r="H16" s="35">
        <v>2088</v>
      </c>
      <c r="I16" s="20">
        <v>1.67222</v>
      </c>
      <c r="J16" s="37">
        <f t="shared" si="0"/>
        <v>1395415</v>
      </c>
      <c r="K16" s="9">
        <f t="shared" si="1"/>
        <v>1.4416444869590768</v>
      </c>
    </row>
    <row r="17" spans="1:11" ht="16.5" customHeight="1" thickBot="1">
      <c r="A17" s="7" t="s">
        <v>9</v>
      </c>
      <c r="B17" s="14">
        <f>SUM(B5:B16)</f>
        <v>9998646</v>
      </c>
      <c r="C17" s="15"/>
      <c r="D17" s="14">
        <f>SUM(D5:D16)</f>
        <v>146654</v>
      </c>
      <c r="E17" s="15"/>
      <c r="F17" s="16">
        <f>SUM(F5:F16)</f>
        <v>4276578</v>
      </c>
      <c r="G17" s="17"/>
      <c r="H17" s="14">
        <f>SUM(H5:H16)</f>
        <v>36863</v>
      </c>
      <c r="I17" s="15"/>
      <c r="J17" s="16">
        <f>SUM(J5:J16)</f>
        <v>14458741</v>
      </c>
      <c r="K17" s="15"/>
    </row>
    <row r="19" spans="1:6" ht="12.75">
      <c r="A19" s="45"/>
      <c r="B19" s="46"/>
      <c r="C19" s="46"/>
      <c r="D19" s="46"/>
      <c r="E19" s="46"/>
      <c r="F19" s="46"/>
    </row>
  </sheetData>
  <sheetProtection/>
  <mergeCells count="6">
    <mergeCell ref="A19:F19"/>
    <mergeCell ref="J3:K3"/>
    <mergeCell ref="D3:E3"/>
    <mergeCell ref="H3:I3"/>
    <mergeCell ref="B3:C3"/>
    <mergeCell ref="F3:G3"/>
  </mergeCells>
  <printOptions/>
  <pageMargins left="0.5905511811023623" right="0" top="0.984251968503937" bottom="0.984251968503937" header="0.5118110236220472" footer="0.5118110236220472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Напалкова </cp:lastModifiedBy>
  <cp:lastPrinted>2015-01-20T06:04:59Z</cp:lastPrinted>
  <dcterms:created xsi:type="dcterms:W3CDTF">2010-10-04T09:50:11Z</dcterms:created>
  <dcterms:modified xsi:type="dcterms:W3CDTF">2015-01-20T06:06:22Z</dcterms:modified>
  <cp:category/>
  <cp:version/>
  <cp:contentType/>
  <cp:contentStatus/>
</cp:coreProperties>
</file>