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Лист1 " sheetId="1" r:id="rId1"/>
    <sheet name="Лист2 " sheetId="2" r:id="rId2"/>
    <sheet name="Лист 3" sheetId="3" r:id="rId3"/>
    <sheet name="Лист 4" sheetId="4" r:id="rId4"/>
    <sheet name="Предложение ГП по СН" sheetId="5" r:id="rId5"/>
    <sheet name="Лист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M9">[0]!_M9</definedName>
    <definedName name="_MMM8">[0]!_MMM8</definedName>
    <definedName name="_Num2">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÷ĺňâĺđňűé">#REF!</definedName>
    <definedName name="AES">#REF!</definedName>
    <definedName name="àî">[0]!àî</definedName>
    <definedName name="ALL_SET">#REF!</definedName>
    <definedName name="AOE">#REF!</definedName>
    <definedName name="BALEE_FLOAD">#REF!</definedName>
    <definedName name="BALEE_PROT">'[2]Баланс ээ'!$G$22:$J$22,'[2]Баланс ээ'!$G$20:$J$20,'[2]Баланс ээ'!$G$11:$J$18,'[2]Баланс ээ'!$G$24:$J$28</definedName>
    <definedName name="BALM_FLOAD">#REF!</definedName>
    <definedName name="BALM_PROT">'[2]Баланс мощности'!$G$20:$J$20,'[2]Баланс мощности'!$G$22:$J$22,'[2]Баланс мощности'!$G$24:$J$28,'[2]Баланс мощности'!$G$11:$J$18</definedName>
    <definedName name="cd">[0]!cd</definedName>
    <definedName name="com">[0]!com</definedName>
    <definedName name="CompOt">[0]!CompOt</definedName>
    <definedName name="CompOt2">[0]!CompOt2</definedName>
    <definedName name="CompRas">[0]!CompRas</definedName>
    <definedName name="ct">[0]!ct</definedName>
    <definedName name="CUR_VER">'[3]Заголовок'!$B$21</definedName>
    <definedName name="ď">[0]!ď</definedName>
    <definedName name="DaNet">'[2]regs'!$H$94:$H$95</definedName>
    <definedName name="DATA">#REF!</definedName>
    <definedName name="DATE">#REF!</definedName>
    <definedName name="day">'[4]source'!$B$1</definedName>
    <definedName name="ďď">[0]!ďď</definedName>
    <definedName name="đđ">[0]!đđ</definedName>
    <definedName name="đđđ">[0]!đđđ</definedName>
    <definedName name="ddddddddddddddddddddddddddddddddddddddddddddddddddddddddddddddddddddddddddddddddd">#N/A</definedName>
    <definedName name="DOC">#REF!</definedName>
    <definedName name="Down_range">#REF!</definedName>
    <definedName name="dsragh">[0]!dsragh</definedName>
    <definedName name="ęĺ">[0]!ęĺ</definedName>
    <definedName name="ESO_ET">#REF!</definedName>
    <definedName name="ESO_PROT">'[5]ЭСО'!$G$35:$G$37,'[5]ЭСО'!$G$41:$G$44,'[5]ЭСО'!#REF!,P1_ESO_PROT</definedName>
    <definedName name="ESOcom">#REF!</definedName>
    <definedName name="ew">[0]!ew</definedName>
    <definedName name="fg">[0]!fg</definedName>
    <definedName name="FUEL">#REF!</definedName>
    <definedName name="GES">#REF!</definedName>
    <definedName name="GES_DATA">#REF!</definedName>
    <definedName name="GES_LIST">#REF!</definedName>
    <definedName name="GES3_DATA">#REF!</definedName>
    <definedName name="gfg">[0]!gfg</definedName>
    <definedName name="gh">[0]!gh</definedName>
    <definedName name="GRES">#REF!</definedName>
    <definedName name="GRES_DATA">#REF!</definedName>
    <definedName name="GRES_LIST">#REF!</definedName>
    <definedName name="gtty">#N/A</definedName>
    <definedName name="h">[0]!h</definedName>
    <definedName name="hhh">[0]!hhh</definedName>
    <definedName name="hhy">[0]!hhy</definedName>
    <definedName name="hjhgjgjg">#N/A</definedName>
    <definedName name="îî">[0]!îî</definedName>
    <definedName name="INN">#REF!</definedName>
    <definedName name="j">[0]!j</definedName>
    <definedName name="jjjjj">#REF!</definedName>
    <definedName name="k">[0]!k</definedName>
    <definedName name="LINE">#REF!</definedName>
    <definedName name="LINE2">#REF!</definedName>
    <definedName name="MmExcelLinker_6E24F10A_D93B_4197_A91F_1E8C46B84DD5">РТ передача '[6]ээ'!$I$76:$I$76</definedName>
    <definedName name="MO">#REF!</definedName>
    <definedName name="month">'[4]source'!$A$13</definedName>
    <definedName name="nfyz">[0]!nfyz</definedName>
    <definedName name="NOM">#REF!</definedName>
    <definedName name="NSRF">#REF!</definedName>
    <definedName name="Num">#REF!</definedName>
    <definedName name="o">[0]!o</definedName>
    <definedName name="OKTMO">#REF!</definedName>
    <definedName name="öó">[0]!öó</definedName>
    <definedName name="ORE">#REF!</definedName>
    <definedName name="Org_list">#REF!</definedName>
    <definedName name="OTH_DATA">#REF!</definedName>
    <definedName name="OTH_LIST">#REF!</definedName>
    <definedName name="P1_dip" hidden="1">'[7]FST5'!$G$167:$G$172,'[7]FST5'!$G$174:$G$175,'[7]FST5'!$G$177:$G$180,'[7]FST5'!$G$182,'[7]FST5'!$G$184:$G$188,'[7]FST5'!$G$190,'[7]FST5'!$G$192:$G$194</definedName>
    <definedName name="P1_eso" hidden="1">'[7]FST5'!$G$167:$G$172,'[7]FST5'!$G$174:$G$175,'[7]FST5'!$G$177:$G$180,'[7]FST5'!$G$182,'[7]FST5'!$G$184:$G$188,'[7]FST5'!$G$190,'[7]FST5'!$G$192:$G$194</definedName>
    <definedName name="P1_ESO_PROT" hidden="1">'[5]ЭСО'!#REF!,'[5]ЭСО'!#REF!,'[5]ЭСО'!$G$7:$G$15,'[5]ЭСО'!#REF!,'[5]ЭСО'!$G$20:$G$22,'[5]ЭСО'!$G$24:$G$26,'[5]ЭСО'!$G$29:$G$30,'[5]ЭСО'!$G$33:$G$33</definedName>
    <definedName name="P1_net" hidden="1">'[7]FST5'!$G$118:$G$123,'[7]FST5'!$G$125:$G$126,'[7]FST5'!$G$128:$G$131,'[7]FST5'!$G$133,'[7]FST5'!$G$135:$G$139,'[7]FST5'!$G$141,'[7]FST5'!$G$143:$G$145</definedName>
    <definedName name="P1_SBT_PROT" hidden="1">'[5]сбыт'!#REF!,'[5]сбыт'!#REF!,'[5]сбыт'!#REF!,'[5]сбыт'!#REF!,'[5]сбыт'!#REF!,'[5]сбыт'!#REF!,'[5]сбыт'!#REF!</definedName>
    <definedName name="P1_SC_CLR" hidden="1">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CORR" hidden="1">#REF!,#REF!,#REF!,#REF!,#REF!,#REF!,#REF!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'[5]Ген. не уч. ОРЭМ'!$F$33:$F$36,'[5]Ген. не уч. ОРЭМ'!$F$38:$F$43,'[5]Ген. не уч. ОРЭМ'!$F$45:$F$45,'[5]Ген. не уч. ОРЭМ'!$F$47:$F$47,'[5]Ген. не уч. ОРЭМ'!$F$49:$F$49,'[5]Ген. не уч. ОРЭМ'!$F$51:$F$51</definedName>
    <definedName name="P1_SCOPE_FRML" hidden="1">'[5]Ген. не уч. ОРЭМ'!$F$18:$F$26,'[5]Ген. не уч. ОРЭМ'!$F$28:$F$29,'[5]Ген. не уч. ОРЭМ'!$F$31:$F$31,'[5]Ген. не уч. ОРЭМ'!$F$33:$F$35,'[5]Ген. не уч. ОРЭМ'!$F$38:$F$42,'[5]Ген. не уч. ОРЭМ'!$F$45:$F$45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'[8]свод'!$E$70:$I$79,'[8]свод'!$E$81:$I$81,'[8]свод'!$E$83:$I$88,'[8]свод'!$E$90:$I$90,'[8]свод'!$E$92:$I$96,'[8]свод'!$E$98:$I$98,'[8]свод'!$E$101:$I$102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hidden="1">P5_T1_Protect,P6_T1_Protect,P7_T1_Protect,P8_T1_Protect,P9_T1_Protect,P10_T1_Protect,P11_T1_Protect,P12_T1_Protect,P13_T1_Protect,P14_T1_Protect</definedName>
    <definedName name="P2_dip" hidden="1">'[7]FST5'!$G$100:$G$116,'[7]FST5'!$G$118:$G$123,'[7]FST5'!$G$125:$G$126,'[7]FST5'!$G$128:$G$131,'[7]FST5'!$G$133,'[7]FST5'!$G$135:$G$139,'[7]FST5'!$G$141</definedName>
    <definedName name="P2_SC_CLR" hidden="1">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CORR" hidden="1">#REF!,#REF!,#REF!,#REF!,#REF!,#REF!,#REF!,#REF!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dip" hidden="1">'[7]FST5'!$G$143:$G$145,'[7]FST5'!$G$214:$G$217,'[7]FST5'!$G$219:$G$224,'[7]FST5'!$G$226,'[7]FST5'!$G$228,'[7]FST5'!$G$230,'[7]FST5'!$G$232,'[7]FST5'!$G$197:$G$212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dip" hidden="1">'[7]FST5'!$G$70:$G$75,'[7]FST5'!$G$77:$G$78,'[7]FST5'!$G$80:$G$83,'[7]FST5'!$G$85,'[7]FST5'!$G$87:$G$91,'[7]FST5'!$G$93,'[7]FST5'!$G$95:$G$97,'[7]FST5'!$G$52:$G$68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_PROT">'[2]regs'!$H$18:$H$23,'[2]regs'!$H$25:$H$26,'[2]regs'!$H$28:$H$28,'[2]regs'!$H$30:$H$32,'[2]regs'!$H$35:$H$39,'[2]regs'!$H$46:$H$46,'[2]regs'!$H$13:$H$16</definedName>
    <definedName name="REGcom">#REF!</definedName>
    <definedName name="regions">'[2]regs'!$A$1:$A$87</definedName>
    <definedName name="REGUL">#REF!</definedName>
    <definedName name="rr">[0]!rr</definedName>
    <definedName name="ŕŕ">[0]!ŕŕ</definedName>
    <definedName name="RRE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#N/A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APR">#REF!</definedName>
    <definedName name="SCOPE_AUG">#REF!</definedName>
    <definedName name="SCOPE_BAL_EN">#REF!</definedName>
    <definedName name="SCOPE_DEC">#REF!</definedName>
    <definedName name="SCOPE_ESOLD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EB">#REF!</definedName>
    <definedName name="SCOPE_FLOAD">'[5]Ген. не уч. ОРЭМ'!$F$13:$F$31,P1_SCOPE_FLOAD</definedName>
    <definedName name="SCOPE_FORM46_EE1">#REF!</definedName>
    <definedName name="SCOPE_FORM46_EE1_ZAG_KOD">#REF!</definedName>
    <definedName name="SCOPE_FORM46_EE1_ZAG_NAME">#REF!</definedName>
    <definedName name="SCOPE_FRML">'[5]Ген. не уч. ОРЭМ'!$F$49:$F$49,'[5]Ген. не уч. ОРЭМ'!$F$13:$F$16,P1_SCOPE_FRML</definedName>
    <definedName name="SCOPE_FUEL_ET">#REF!</definedName>
    <definedName name="SCOPE_FULL_LOAD">[0]!P16_SCOPE_FULL_LOAD,[0]!P17_SCOPE_FULL_LOAD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'[9]Стоимость ЭЭ'!$G$111:$AN$113,'[9]Стоимость ЭЭ'!$G$93:$AN$95,'[9]Стоимость ЭЭ'!$G$51:$AN$53</definedName>
    <definedName name="SCOPE_MAR">#REF!</definedName>
    <definedName name="SCOPE_MAY">#REF!</definedName>
    <definedName name="SCOPE_MO">'[10]Справочники'!$K$6:$K$742,'[10]Справочники'!#REF!</definedName>
    <definedName name="SCOPE_MUPS">'[10]Свод'!#REF!,'[10]Свод'!#REF!</definedName>
    <definedName name="SCOPE_MUPS_NAMES">'[10]Свод'!#REF!,'[10]Свод'!#REF!</definedName>
    <definedName name="SCOPE_NALOG">'[11]Справочники'!$R$3:$R$4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V">#REF!</definedName>
    <definedName name="SCOPE_OCT">#REF!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P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>'[8]свод'!$E$104:$I$104,'[8]свод'!$E$106:$I$117,'[8]свод'!$E$120:$I$121,'[8]свод'!$E$123:$I$127,'[8]свод'!$E$10:$I$68,P1_SCOPE_SV_LD1</definedName>
    <definedName name="SCOPE_SV_PRT">P1_SCOPE_SV_PRT,P2_SCOPE_SV_PRT,P3_SCOPE_SV_PRT</definedName>
    <definedName name="SCOPE_SVOD">'[5]Свод'!$K$34,'[5]Свод'!$D$4:$K$31</definedName>
    <definedName name="SCOPE_TEST">#REF!</definedName>
    <definedName name="SCOPE_YEAR">#REF!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'[10]Справочники'!$E$6,'[10]Справочники'!$D$11:$D$902,'[10]Справочники'!$E$3</definedName>
    <definedName name="sq">#REF!</definedName>
    <definedName name="T1_Protect">P15_T1_Protect,P16_T1_Protect,P17_T1_Protect,P18_T1_Protect,P19_T1_Protect</definedName>
    <definedName name="T11?Data">#N/A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able">#REF!</definedName>
    <definedName name="TEMP">#REF!,#REF!</definedName>
    <definedName name="TES">#REF!</definedName>
    <definedName name="TES_DATA">#REF!</definedName>
    <definedName name="TES_LIST">#REF!</definedName>
    <definedName name="TTT">#REF!</definedName>
    <definedName name="upr">[0]!upr</definedName>
    <definedName name="ůůů">[0]!ůůů</definedName>
    <definedName name="VDOC">#REF!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year">'[4]source'!$D$1</definedName>
    <definedName name="ZERO">#REF!</definedName>
    <definedName name="а">P1_T2.1?Protection</definedName>
    <definedName name="аа">[0]!аа</definedName>
    <definedName name="АААААААА">[0]!АААААААА</definedName>
    <definedName name="абонтв">#REF!</definedName>
    <definedName name="ав">[0]!ав</definedName>
    <definedName name="ап">[0]!ап</definedName>
    <definedName name="атств">#REF!</definedName>
    <definedName name="аяыпамыпмипи">[0]!аяыпамыпмипи</definedName>
    <definedName name="бб">[0]!бб</definedName>
    <definedName name="БС">'[12]Справочники'!$A$4:$A$6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прпр" hidden="1">#REF!,#REF!,#REF!,#REF!,#REF!,#REF!,#REF!,#REF!</definedName>
    <definedName name="вртт">[0]!вртт</definedName>
    <definedName name="ВТОП">#REF!</definedName>
    <definedName name="вуув" hidden="1">{#N/A,#N/A,TRUE,"Лист1";#N/A,#N/A,TRUE,"Лист2";#N/A,#N/A,TRUE,"Лист3"}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ж">[0]!дж</definedName>
    <definedName name="дол">#REF!</definedName>
    <definedName name="доопатмо">[0]!доопатмо</definedName>
    <definedName name="Дополнение">[0]!Дополнение</definedName>
    <definedName name="допрасхтв">#REF!</definedName>
    <definedName name="ДРУГОЕ">'[13]Справочники'!$A$26:$A$28</definedName>
    <definedName name="еще">[0]!еще</definedName>
    <definedName name="ж">[0]!ж</definedName>
    <definedName name="жд">[0]!жд</definedName>
    <definedName name="_xlnm.Print_Titles" localSheetId="2">'Лист 3'!$7:$9</definedName>
    <definedName name="_xlnm.Print_Titles" localSheetId="3">'Лист 4'!$10:$14</definedName>
    <definedName name="_xlnm.Print_Titles" localSheetId="4">'Предложение ГП по СН'!$7:$10</definedName>
    <definedName name="заголовок">#REF!</definedName>
    <definedName name="ий">[0]!ий</definedName>
    <definedName name="индцкавг98" hidden="1">{#N/A,#N/A,TRUE,"Лист1";#N/A,#N/A,TRUE,"Лист2";#N/A,#N/A,TRUE,"Лист3"}</definedName>
    <definedName name="инкоэфвндо5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й">[0]!й</definedName>
    <definedName name="йй">[0]!йй</definedName>
    <definedName name="йфц">[0]!йфц</definedName>
    <definedName name="йц">[0]!йц</definedName>
    <definedName name="йцу">[0]!йцу</definedName>
    <definedName name="ке">[0]!ке</definedName>
    <definedName name="кеппппппппппп" hidden="1">{#N/A,#N/A,TRUE,"Лист1";#N/A,#N/A,TRUE,"Лист2";#N/A,#N/A,TRUE,"Лист3"}</definedName>
    <definedName name="колатств">#REF!</definedName>
    <definedName name="колтвоткл">#REF!</definedName>
    <definedName name="колтвржд">#REF!</definedName>
    <definedName name="колтвэнер">#REF!</definedName>
    <definedName name="колфорэмтв">#REF!</definedName>
    <definedName name="компенсация">[0]!компенсация</definedName>
    <definedName name="кп">[0]!кп</definedName>
    <definedName name="кпнрг">[0]!кпнрг</definedName>
    <definedName name="ктджщз">[0]!ктджщз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м">[0]!мам</definedName>
    <definedName name="маржатв">#REF!</definedName>
    <definedName name="МР">#REF!</definedName>
    <definedName name="мым">[0]!мым</definedName>
    <definedName name="н">'[10]Справочники'!$K$6:$K$742,'[10]Справочники'!#REF!</definedName>
    <definedName name="нгг">[0]!нгг</definedName>
    <definedName name="НСРФ">'[14]Регионы'!$A$2:$A$88</definedName>
    <definedName name="НСРФ2">#REF!</definedName>
    <definedName name="ншш" hidden="1">{#N/A,#N/A,TRUE,"Лист1";#N/A,#N/A,TRUE,"Лист2";#N/A,#N/A,TRUE,"Лист3"}</definedName>
    <definedName name="_xlnm.Print_Area" localSheetId="2">'Лист 3'!$A$1:$DS$164</definedName>
    <definedName name="_xlnm.Print_Area" localSheetId="3">'Лист 4'!$A$1:$DS$30</definedName>
    <definedName name="общие_выбытия">'[15]влад-таблица'!$F$88</definedName>
    <definedName name="олло">[0]!олло</definedName>
    <definedName name="олорррррррррррр">#REF!</definedName>
    <definedName name="олс">[0]!олс</definedName>
    <definedName name="ооо">[0]!ооо</definedName>
    <definedName name="ОРГ">#REF!</definedName>
    <definedName name="ОРГАНИЗАЦИЯ">#REF!</definedName>
    <definedName name="отклГазвн">#REF!</definedName>
    <definedName name="отклГазсн">#REF!</definedName>
    <definedName name="отклИнввн">#REF!</definedName>
    <definedName name="отклИнвсн">#REF!</definedName>
    <definedName name="отпуск">[0]!отпуск</definedName>
    <definedName name="п">#REF!,#REF!,#REF!,#REF!,#REF!,P1_SET_PROT</definedName>
    <definedName name="перединфтв">#REF!</definedName>
    <definedName name="план56">[0]!план56</definedName>
    <definedName name="ПМС">[0]!ПМС</definedName>
    <definedName name="ПМС1">[0]!ПМС1</definedName>
    <definedName name="пппп">[0]!пппп</definedName>
    <definedName name="пр">[0]!пр</definedName>
    <definedName name="Предлагаемые_для_утверждения_тарифы_на_эл.эн">#REF!</definedName>
    <definedName name="прибыль3" hidden="1">{#N/A,#N/A,TRUE,"Лист1";#N/A,#N/A,TRUE,"Лист2";#N/A,#N/A,TRUE,"Лист3"}</definedName>
    <definedName name="процентрезерв">#REF!</definedName>
    <definedName name="прошлыйгод">#REF!</definedName>
    <definedName name="ПЭ">'[13]Справочники'!$A$10:$A$12</definedName>
    <definedName name="раб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К">'[16]2007'!$A$28:$A$29</definedName>
    <definedName name="резерв">#REF!</definedName>
    <definedName name="рис1" hidden="1">{#N/A,#N/A,TRUE,"Лист1";#N/A,#N/A,TRUE,"Лист2";#N/A,#N/A,TRUE,"Лист3"}</definedName>
    <definedName name="рпав">'[8]17'!$J$39:$M$41,'[8]17'!$E$43:$H$51,'[8]17'!$J$43:$M$51,'[8]17'!$E$54:$H$56,'[8]17'!$E$58:$H$66,'[8]17'!$E$69:$M$81,'[8]17'!$E$9:$H$11,P1_SCOPE_17_PRT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естоимость2">[0]!себестоимость2</definedName>
    <definedName name="себотклонтв">#REF!</definedName>
    <definedName name="себтвэн">#REF!</definedName>
    <definedName name="себфортв">#REF!</definedName>
    <definedName name="ск">[0]!ск</definedName>
    <definedName name="сокращение">[0]!сокращение</definedName>
    <definedName name="сомп">[0]!сомп</definedName>
    <definedName name="сомпас">[0]!сомпас</definedName>
    <definedName name="сотв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>[0]!сс</definedName>
    <definedName name="сссс">[0]!сссс</definedName>
    <definedName name="ссы">[0]!ссы</definedName>
    <definedName name="ссы2">[0]!ссы2</definedName>
    <definedName name="т2п11">'[17]Т2'!$B$40</definedName>
    <definedName name="т6п5_1">'[17]Т6'!$B$12</definedName>
    <definedName name="т6п5_2">'[17]Т6'!$B$18</definedName>
    <definedName name="таня">[0]!таня</definedName>
    <definedName name="тватс">#REF!</definedName>
    <definedName name="твперед">#REF!</definedName>
    <definedName name="тепло">[0]!тепло</definedName>
    <definedName name="тп" hidden="1">{#N/A,#N/A,TRUE,"Лист1";#N/A,#N/A,TRUE,"Лист2";#N/A,#N/A,TRUE,"Лист3"}</definedName>
    <definedName name="ть">[0]!ть</definedName>
    <definedName name="ТЭП2" hidden="1">{#N/A,#N/A,TRUE,"Лист1";#N/A,#N/A,TRUE,"Лист2";#N/A,#N/A,TRUE,"Лист3"}</definedName>
    <definedName name="у">[0]!у</definedName>
    <definedName name="у1">[0]!у1</definedName>
    <definedName name="УГОЛЬ">'[13]Справочники'!$A$19:$A$21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ам">[0]!фам</definedName>
    <definedName name="Форма">[0]!Форма</definedName>
    <definedName name="фортв">#REF!</definedName>
    <definedName name="форэмтв">#REF!</definedName>
    <definedName name="фсктв">#REF!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  <definedName name="ю">[0]!ю</definedName>
    <definedName name="ююююююю">[0]!ююююююю</definedName>
    <definedName name="я">[0]!я</definedName>
    <definedName name="яя">[0]!яя</definedName>
    <definedName name="яяя">[0]!яяя</definedName>
  </definedNames>
  <calcPr fullCalcOnLoad="1"/>
</workbook>
</file>

<file path=xl/sharedStrings.xml><?xml version="1.0" encoding="utf-8"?>
<sst xmlns="http://schemas.openxmlformats.org/spreadsheetml/2006/main" count="594" uniqueCount="312">
  <si>
    <t>-</t>
  </si>
  <si>
    <t>Сетевые организации</t>
  </si>
  <si>
    <t>ПАО "Мордовская энергосбытовая компания"</t>
  </si>
  <si>
    <t>Всего</t>
  </si>
  <si>
    <t>население</t>
  </si>
  <si>
    <t>сетевые организации</t>
  </si>
  <si>
    <t>Расходы на формирование резерва по сомнительным долгам</t>
  </si>
  <si>
    <t>№ п/п</t>
  </si>
  <si>
    <t>1.</t>
  </si>
  <si>
    <t>менее 670 кВт</t>
  </si>
  <si>
    <t>от 670 кВт до 10 МВт</t>
  </si>
  <si>
    <t>не менее 10 МВт</t>
  </si>
  <si>
    <t>2.</t>
  </si>
  <si>
    <t>3.1.</t>
  </si>
  <si>
    <t>3.2.</t>
  </si>
  <si>
    <t>Иные потребители, приравненные к населению</t>
  </si>
  <si>
    <t>4.</t>
  </si>
  <si>
    <t>Наименование групп потребителей</t>
  </si>
  <si>
    <t>(наименование гарантирующего поставщика)</t>
  </si>
  <si>
    <t>на</t>
  </si>
  <si>
    <t>год</t>
  </si>
  <si>
    <t>Наименование</t>
  </si>
  <si>
    <t xml:space="preserve">Население </t>
  </si>
  <si>
    <t>Прочие</t>
  </si>
  <si>
    <t>Проживающее в сельских населенных пунктах</t>
  </si>
  <si>
    <t>Проживающее в городских населенных пунктах</t>
  </si>
  <si>
    <t>Исполнители коммунальных услуг ( в соотв. с п.71(1) ПП1178)</t>
  </si>
  <si>
    <t>Итого население</t>
  </si>
  <si>
    <t>Итого прочие</t>
  </si>
  <si>
    <t xml:space="preserve">3. </t>
  </si>
  <si>
    <t>Количество точек поставки</t>
  </si>
  <si>
    <t>Приведенное количество точек поставки</t>
  </si>
  <si>
    <t>Группа масштаба деятельности</t>
  </si>
  <si>
    <t>Эталонная выручка (Постоянные компоненты), всего в руб.</t>
  </si>
  <si>
    <t>5.</t>
  </si>
  <si>
    <t>Эталонная выручка (Переменные компоненты), всего в руб.</t>
  </si>
  <si>
    <t>5.1.</t>
  </si>
  <si>
    <t>Расходы на уплату процентов по заемным средствам</t>
  </si>
  <si>
    <t>5.1.1.</t>
  </si>
  <si>
    <t>Доля (не более 1/12) выручки от продажи эл.энергии, используемая для определения величины достаточного оборотного капитала</t>
  </si>
  <si>
    <t>х</t>
  </si>
  <si>
    <t>5.2.</t>
  </si>
  <si>
    <t>5.3.</t>
  </si>
  <si>
    <t>Расчетная предпринимательская прибыль ГП</t>
  </si>
  <si>
    <t>6.</t>
  </si>
  <si>
    <t>Неподконтрольные расходы, всего, в том числе:</t>
  </si>
  <si>
    <t>6.1.</t>
  </si>
  <si>
    <t>Амортизация основных средств и нематериальных активов, рассчитанная исходя из первоначальной стоимости имущества и максимального срока его полезного использования</t>
  </si>
  <si>
    <t>6.2.</t>
  </si>
  <si>
    <t>Налоги (включая налог на прибыль)</t>
  </si>
  <si>
    <t>6.3.</t>
  </si>
  <si>
    <t>6.4.</t>
  </si>
  <si>
    <t>Расходы на списание безнадежной к взысканию дебиторской задолженности сетевых организаций</t>
  </si>
  <si>
    <t>7.</t>
  </si>
  <si>
    <t xml:space="preserve">Выпадающие, недополученные (излишне полученные) доходы от осуществления деятельности в качестве гарантирующего поставщика за период, предшествующий базовому периоду регулирования, обусловленные: </t>
  </si>
  <si>
    <t>7.1.</t>
  </si>
  <si>
    <t>Амортизация основных средств и нематериальных активов</t>
  </si>
  <si>
    <t>Капитальные вложения из прибыли</t>
  </si>
  <si>
    <t>7.2.</t>
  </si>
  <si>
    <t>разницей между сбытовой надбавкой, установленной для организации, которой был присвоен статус гарантирующего поставщика, и сбытовой надбавкой организации, ранее осуществлявшей функции гарантирующего поставщика, на период с момента присвоения статуса гарантирующего поставщика до момента установления сбытовой надбавки для организации, которой был присвоен статус гарантирующего поставщика</t>
  </si>
  <si>
    <t>7.3.</t>
  </si>
  <si>
    <t xml:space="preserve">отклонением величины фактического полезного отпуска от величины, учтенной при установлении сбытовых надбавок ГП </t>
  </si>
  <si>
    <t>7.4.</t>
  </si>
  <si>
    <t>7.5.</t>
  </si>
  <si>
    <t>установлением цен (тарифов) на электрическую энергию (мощность), поставляемую населению и приравненным к нему категориям потребителей</t>
  </si>
  <si>
    <t>руб./кВт.ч</t>
  </si>
  <si>
    <t>9.</t>
  </si>
  <si>
    <t>10.</t>
  </si>
  <si>
    <t>11.</t>
  </si>
  <si>
    <t>Объемы электрической энергии, кВтч</t>
  </si>
  <si>
    <t>Мощность, кВт</t>
  </si>
  <si>
    <t xml:space="preserve">                                                                       Предложение о размере сбытовых надбавок</t>
  </si>
  <si>
    <t>№п/п</t>
  </si>
  <si>
    <t>Итого</t>
  </si>
  <si>
    <t>3.</t>
  </si>
  <si>
    <t>Эталонная выручка</t>
  </si>
  <si>
    <t>Неподконтрольные расходы</t>
  </si>
  <si>
    <t>Выпадающие, недополученные (излишне полученные) доходы</t>
  </si>
  <si>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</si>
  <si>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</si>
  <si>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</si>
  <si>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</si>
  <si>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</si>
  <si>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</si>
  <si>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</si>
  <si>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</si>
  <si>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 xml:space="preserve"> Публичное акционерное общество  "Мордовская энергосбытовая компания" </t>
  </si>
  <si>
    <t>(полное и сокращенное наименование юридического лица)</t>
  </si>
  <si>
    <t>ПАО "Мордовэнергосбыт"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</si>
  <si>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</si>
  <si>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</si>
  <si>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</si>
  <si>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</si>
  <si>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</si>
  <si>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Публичое  акционерное общество  "Мордовская энергосбытовая компания"</t>
  </si>
  <si>
    <t>Сокращенное наименование</t>
  </si>
  <si>
    <t>Место нахождения</t>
  </si>
  <si>
    <t>Республика Мордовия, г. Саранск, ул. Большевистская 117а</t>
  </si>
  <si>
    <t>Фактический адрес</t>
  </si>
  <si>
    <t>ИНН</t>
  </si>
  <si>
    <t>1326192645</t>
  </si>
  <si>
    <t>КПП</t>
  </si>
  <si>
    <t>132601001</t>
  </si>
  <si>
    <t>Ф.И.О. руководителя</t>
  </si>
  <si>
    <t xml:space="preserve"> Мордвинов Александр Михайлович</t>
  </si>
  <si>
    <t>Адрес электронной почты</t>
  </si>
  <si>
    <t>company@mesk.ru</t>
  </si>
  <si>
    <t>Контактный телефон</t>
  </si>
  <si>
    <t>(8342) 23-48-27</t>
  </si>
  <si>
    <t>Факс</t>
  </si>
  <si>
    <t>(8342) 47-89-99</t>
  </si>
  <si>
    <t>Приложение № 3</t>
  </si>
  <si>
    <t>Раздел 2. Основные показатели деятельности гарантирующих поставщиков</t>
  </si>
  <si>
    <t>№</t>
  </si>
  <si>
    <t>Наименование показателей</t>
  </si>
  <si>
    <t>Единица</t>
  </si>
  <si>
    <t>Фактические показатели</t>
  </si>
  <si>
    <t>Показатели,</t>
  </si>
  <si>
    <t>Предложения</t>
  </si>
  <si>
    <t>п/п</t>
  </si>
  <si>
    <t>измерения</t>
  </si>
  <si>
    <t>за год, предшествующий</t>
  </si>
  <si>
    <t>утвержденные</t>
  </si>
  <si>
    <t>на расчетный период</t>
  </si>
  <si>
    <t>базовому периоду</t>
  </si>
  <si>
    <t>на базовый период*</t>
  </si>
  <si>
    <t>регулирования</t>
  </si>
  <si>
    <t>Объемы полезного отпуска</t>
  </si>
  <si>
    <t>электрической энергии — всего</t>
  </si>
  <si>
    <t>в том числе:</t>
  </si>
  <si>
    <t>1.1.</t>
  </si>
  <si>
    <t>населению и приравненным к нему</t>
  </si>
  <si>
    <t>тыс. кВт·ч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</si>
  <si>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</si>
  <si>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</si>
  <si>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</si>
  <si>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</si>
  <si>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</si>
  <si>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</si>
  <si>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</si>
  <si>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</si>
  <si>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</si>
  <si>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</si>
  <si>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</si>
  <si>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</si>
  <si>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</si>
  <si>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</si>
  <si>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1.1.1.А.</t>
  </si>
  <si>
    <t>1.1.1.Б.</t>
  </si>
  <si>
    <t>1.1.2.</t>
  </si>
  <si>
    <t>оборудованных в установленном</t>
  </si>
  <si>
    <t>порядке стационарными</t>
  </si>
  <si>
    <t>электроплитами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</si>
  <si>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</si>
  <si>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</si>
  <si>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</si>
  <si>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</si>
  <si>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</si>
  <si>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</si>
  <si>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</si>
  <si>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</si>
  <si>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</si>
  <si>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</si>
  <si>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</si>
  <si>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</si>
  <si>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</si>
  <si>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</si>
  <si>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</si>
  <si>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</si>
  <si>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</si>
  <si>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</si>
  <si>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</si>
  <si>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</si>
  <si>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</si>
  <si>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1.2.</t>
  </si>
  <si>
    <t>потребителям, за исключением</t>
  </si>
  <si>
    <t>электрической энергии, поставляемой</t>
  </si>
  <si>
    <t>категориям потребителей и сетевым</t>
  </si>
  <si>
    <t>организациям</t>
  </si>
  <si>
    <t>1.3.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</si>
  <si>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</si>
  <si>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</si>
  <si>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</si>
  <si>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</si>
  <si>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</si>
  <si>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</si>
  <si>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</si>
  <si>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</si>
  <si>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2.1.</t>
  </si>
  <si>
    <t>с населением и приравненными к нему</t>
  </si>
  <si>
    <t>тыс. штук</t>
  </si>
  <si>
    <t>категориями потребителей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</si>
  <si>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</si>
  <si>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</si>
  <si>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</si>
  <si>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</si>
  <si>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</si>
  <si>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</si>
  <si>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</si>
  <si>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</si>
  <si>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</si>
  <si>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</si>
  <si>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</si>
  <si>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</si>
  <si>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</si>
  <si>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Необходимая валовая выручка</t>
  </si>
  <si>
    <t>тыс. рублей</t>
  </si>
  <si>
    <t>гарантирующего поставщика</t>
  </si>
  <si>
    <t>Показатели численности персонала и</t>
  </si>
  <si>
    <t>фонда оплаты труда по регулируемым</t>
  </si>
  <si>
    <t>видам деятельности</t>
  </si>
  <si>
    <t>Среднесписочная численность</t>
  </si>
  <si>
    <t>человек</t>
  </si>
  <si>
    <t>персонала</t>
  </si>
  <si>
    <t>Среднемесячная заработная плата</t>
  </si>
  <si>
    <t>на одного работника</t>
  </si>
  <si>
    <t>на человека</t>
  </si>
  <si>
    <t>Реквизиты отраслевого тарифного</t>
  </si>
  <si>
    <t>соглашения (дата утверждения, срок</t>
  </si>
  <si>
    <t>действия)</t>
  </si>
  <si>
    <t>Проценты по обслуживанию кредитов</t>
  </si>
  <si>
    <t>8.</t>
  </si>
  <si>
    <t>Резерв по сомнительным долгам</t>
  </si>
  <si>
    <t>Необходимые расходы из прибыли</t>
  </si>
  <si>
    <t>Чистая прибыль (убыток)</t>
  </si>
  <si>
    <t>Рентабельность продаж (величина</t>
  </si>
  <si>
    <t>процент</t>
  </si>
  <si>
    <t>прибыли от продаж в каждом рубле</t>
  </si>
  <si>
    <t>выручки)</t>
  </si>
  <si>
    <t>12.</t>
  </si>
  <si>
    <t>Реквизиты инвестиционной</t>
  </si>
  <si>
    <t>программы (кем утверждена, дата</t>
  </si>
  <si>
    <t>утверждения, номер приказа или</t>
  </si>
  <si>
    <t>решения, электронный адрес</t>
  </si>
  <si>
    <t>размещения)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</si>
  <si>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</si>
  <si>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</si>
  <si>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</si>
  <si>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</si>
  <si>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2-е</t>
  </si>
  <si>
    <t>полугодие</t>
  </si>
  <si>
    <t>Для организаций, относящихся</t>
  </si>
  <si>
    <t>руб./МВт в мес.</t>
  </si>
  <si>
    <t>руб./МВт·ч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</si>
  <si>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</si>
  <si>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</si>
  <si>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</si>
  <si>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</si>
  <si>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</si>
  <si>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</si>
  <si>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</si>
  <si>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ции потерь электрической энергии»</t>
  </si>
  <si>
    <t>3.3.</t>
  </si>
  <si>
    <t>Для генерирующих объектов</t>
  </si>
  <si>
    <t>4.1.</t>
  </si>
  <si>
    <t>цена на электрическую энергию</t>
  </si>
  <si>
    <t>руб./тыс. кВт·ч</t>
  </si>
  <si>
    <t>в том числе топливная составляющая</t>
  </si>
  <si>
    <t>4.2.</t>
  </si>
  <si>
    <t>цена на генерирующую мощность</t>
  </si>
  <si>
    <t>4.3.</t>
  </si>
  <si>
    <t>средний одноставочный тариф</t>
  </si>
  <si>
    <t>руб./Гкал</t>
  </si>
  <si>
    <t>на тепловую энергию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</si>
  <si>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</si>
  <si>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</si>
  <si>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</si>
  <si>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</si>
  <si>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</si>
  <si>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</si>
  <si>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</si>
  <si>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</si>
  <si>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</si>
  <si>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4.3.3.</t>
  </si>
  <si>
    <t>тариф на острый и редуцированный</t>
  </si>
  <si>
    <t>пар</t>
  </si>
  <si>
    <t>4.4.</t>
  </si>
  <si>
    <t>двухставочный тариф на тепловую</t>
  </si>
  <si>
    <t>энергию</t>
  </si>
  <si>
    <t>4.4.1.</t>
  </si>
  <si>
    <t>ставка на содержание тепловой</t>
  </si>
  <si>
    <t>руб./Гкал/ч</t>
  </si>
  <si>
    <t>мощности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</si>
  <si>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</si>
  <si>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</si>
  <si>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</si>
  <si>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</si>
  <si>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</si>
  <si>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</si>
  <si>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</si>
  <si>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t>2019 г.</t>
  </si>
  <si>
    <t>2020 г.</t>
  </si>
  <si>
    <t>1/12</t>
  </si>
  <si>
    <t>отклонением величины фактических непоконтрольных расходов от учтенных при установлении сбытовых надбавок ГП на 2018 год, в том числе:</t>
  </si>
  <si>
    <t>7.6.</t>
  </si>
  <si>
    <t>Отклонение величины эталонных затрат</t>
  </si>
  <si>
    <t>руб./МВт.ч.</t>
  </si>
  <si>
    <t xml:space="preserve"> величина сбытовой  надбавки для прочих  потребителей:
</t>
  </si>
  <si>
    <t>2021</t>
  </si>
  <si>
    <t>2021 г.</t>
  </si>
  <si>
    <t>1 полугодие 2021 года</t>
  </si>
  <si>
    <t>2 полугодие 2021 года</t>
  </si>
  <si>
    <t>Предложение ПАО "Мордовская энергосбытовая комания" о размере необходимой валовой выручки на 2021 год</t>
  </si>
  <si>
    <t xml:space="preserve"> Всего Необходимая валовая выручка ГП на 2021 год, рассчитанная с использованием метода сравнения аналогов</t>
  </si>
  <si>
    <t>НВВ на 2021 год, тыс. руб.</t>
  </si>
  <si>
    <t>Сбытовые надбавок ГП на 2021 год</t>
  </si>
  <si>
    <t>с 01 января по 30 июня 2021 года</t>
  </si>
  <si>
    <t>с 01 июля по 31 декабря 2021 года</t>
  </si>
  <si>
    <t>Предложение ПАО "Мордовская энергосбытовая компания"  об установлении сбытовых надбавок на 2021 год</t>
  </si>
  <si>
    <t>Отклонение величины неподконтрольных расходов</t>
  </si>
  <si>
    <t>Выполнение ФЗ 522</t>
  </si>
  <si>
    <t xml:space="preserve">Приказ Министерства энергетики и тарифной политики РМ  №112 от 31.10.2017 г.,, по корректировки ИП Приказ   РСТ от 25.09.2018 г. №86, по корректировкиИ Приказ РСТ от 31.12.2019 г. №103  http://www.mesk.ru/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</si>
</sst>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_-* #,##0.00_р_._-;\-* #,##0.00_р_._-;_-* &quot;-&quot;??_р_._-;_-@_-"/>
    <numFmt numFmtId="166" formatCode="0.000"/>
    <numFmt numFmtId="167" formatCode="0.00000"/>
    <numFmt numFmtId="168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8" fillId="0" borderId="10" xfId="55" applyFont="1" applyFill="1" applyBorder="1" applyAlignment="1">
      <alignment horizontal="center" vertical="center" wrapText="1"/>
      <protection/>
    </xf>
    <xf numFmtId="4" fontId="8" fillId="0" borderId="10" xfId="55" applyNumberFormat="1" applyFont="1" applyFill="1" applyBorder="1" applyAlignment="1">
      <alignment horizontal="center" vertical="center" wrapText="1"/>
      <protection/>
    </xf>
    <xf numFmtId="4" fontId="10" fillId="0" borderId="10" xfId="55" applyNumberFormat="1" applyFont="1" applyFill="1" applyBorder="1" applyAlignment="1">
      <alignment horizontal="center" vertical="center" wrapText="1"/>
      <protection/>
    </xf>
    <xf numFmtId="4" fontId="10" fillId="0" borderId="10" xfId="55" applyNumberFormat="1" applyFont="1" applyFill="1" applyBorder="1" applyAlignment="1">
      <alignment horizontal="center" vertical="center"/>
      <protection/>
    </xf>
    <xf numFmtId="4" fontId="8" fillId="0" borderId="10" xfId="55" applyNumberFormat="1" applyFont="1" applyFill="1" applyBorder="1" applyAlignment="1">
      <alignment horizontal="center" vertical="center"/>
      <protection/>
    </xf>
    <xf numFmtId="0" fontId="18" fillId="0" borderId="0" xfId="59" applyFont="1" applyAlignment="1">
      <alignment horizontal="center"/>
      <protection/>
    </xf>
    <xf numFmtId="0" fontId="19" fillId="0" borderId="0" xfId="59" applyFont="1" applyAlignment="1">
      <alignment horizontal="center"/>
      <protection/>
    </xf>
    <xf numFmtId="0" fontId="19" fillId="0" borderId="0" xfId="59" applyFont="1" applyAlignment="1">
      <alignment horizontal="right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Alignment="1">
      <alignment horizontal="left"/>
      <protection/>
    </xf>
    <xf numFmtId="0" fontId="20" fillId="0" borderId="0" xfId="59" applyFont="1" applyAlignment="1">
      <alignment horizontal="center"/>
      <protection/>
    </xf>
    <xf numFmtId="0" fontId="4" fillId="0" borderId="0" xfId="59" applyFont="1" applyAlignment="1">
      <alignment horizontal="right"/>
      <protection/>
    </xf>
    <xf numFmtId="0" fontId="18" fillId="0" borderId="0" xfId="59" applyFont="1" applyAlignment="1">
      <alignment/>
      <protection/>
    </xf>
    <xf numFmtId="0" fontId="21" fillId="0" borderId="0" xfId="59" applyFont="1" applyAlignment="1">
      <alignment horizontal="center"/>
      <protection/>
    </xf>
    <xf numFmtId="0" fontId="18" fillId="0" borderId="0" xfId="59" applyFont="1" applyAlignment="1">
      <alignment horizontal="left"/>
      <protection/>
    </xf>
    <xf numFmtId="0" fontId="19" fillId="0" borderId="0" xfId="59" applyFont="1" applyFill="1" applyAlignment="1">
      <alignment horizontal="center"/>
      <protection/>
    </xf>
    <xf numFmtId="0" fontId="19" fillId="0" borderId="0" xfId="59" applyFont="1" applyFill="1" applyAlignment="1">
      <alignment horizontal="right"/>
      <protection/>
    </xf>
    <xf numFmtId="0" fontId="21" fillId="0" borderId="0" xfId="59" applyFont="1" applyFill="1" applyAlignment="1">
      <alignment horizontal="center"/>
      <protection/>
    </xf>
    <xf numFmtId="0" fontId="18" fillId="0" borderId="0" xfId="59" applyFont="1" applyFill="1" applyAlignment="1">
      <alignment horizontal="center"/>
      <protection/>
    </xf>
    <xf numFmtId="0" fontId="18" fillId="0" borderId="0" xfId="59" applyFont="1" applyFill="1" applyAlignment="1">
      <alignment horizontal="center" vertical="top"/>
      <protection/>
    </xf>
    <xf numFmtId="0" fontId="18" fillId="0" borderId="10" xfId="59" applyFont="1" applyFill="1" applyBorder="1" applyAlignment="1">
      <alignment horizontal="center"/>
      <protection/>
    </xf>
    <xf numFmtId="4" fontId="18" fillId="0" borderId="10" xfId="59" applyNumberFormat="1" applyFont="1" applyFill="1" applyBorder="1" applyAlignment="1">
      <alignment horizontal="center"/>
      <protection/>
    </xf>
    <xf numFmtId="0" fontId="19" fillId="0" borderId="0" xfId="59" applyFont="1" applyFill="1" applyAlignment="1">
      <alignment horizontal="left"/>
      <protection/>
    </xf>
    <xf numFmtId="4" fontId="19" fillId="0" borderId="0" xfId="59" applyNumberFormat="1" applyFont="1" applyFill="1" applyAlignment="1">
      <alignment horizontal="center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21" fillId="0" borderId="0" xfId="59" applyFont="1" applyFill="1" applyAlignment="1">
      <alignment horizontal="center"/>
      <protection/>
    </xf>
    <xf numFmtId="0" fontId="21" fillId="0" borderId="0" xfId="59" applyFont="1" applyFill="1" applyAlignment="1">
      <alignment horizontal="center"/>
      <protection/>
    </xf>
    <xf numFmtId="0" fontId="18" fillId="0" borderId="11" xfId="59" applyFont="1" applyFill="1" applyBorder="1" applyAlignment="1">
      <alignment horizontal="center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3" fillId="0" borderId="0" xfId="55" applyFont="1" applyFill="1">
      <alignment/>
      <protection/>
    </xf>
    <xf numFmtId="0" fontId="5" fillId="0" borderId="0" xfId="55" applyFont="1" applyFill="1" applyAlignment="1">
      <alignment/>
      <protection/>
    </xf>
    <xf numFmtId="0" fontId="5" fillId="0" borderId="0" xfId="55" applyFont="1" applyFill="1" applyAlignment="1">
      <alignment horizontal="center"/>
      <protection/>
    </xf>
    <xf numFmtId="3" fontId="5" fillId="0" borderId="0" xfId="55" applyNumberFormat="1" applyFont="1" applyFill="1" applyAlignment="1">
      <alignment horizontal="center"/>
      <protection/>
    </xf>
    <xf numFmtId="0" fontId="6" fillId="0" borderId="0" xfId="55" applyFont="1" applyFill="1" applyAlignment="1">
      <alignment/>
      <protection/>
    </xf>
    <xf numFmtId="0" fontId="7" fillId="0" borderId="0" xfId="55" applyFont="1" applyFill="1" applyAlignment="1">
      <alignment horizontal="right"/>
      <protection/>
    </xf>
    <xf numFmtId="0" fontId="7" fillId="0" borderId="0" xfId="55" applyFont="1" applyFill="1" applyAlignment="1">
      <alignment horizontal="center"/>
      <protection/>
    </xf>
    <xf numFmtId="0" fontId="7" fillId="0" borderId="0" xfId="55" applyFont="1" applyFill="1" applyAlignment="1">
      <alignment horizontal="left"/>
      <protection/>
    </xf>
    <xf numFmtId="4" fontId="6" fillId="0" borderId="0" xfId="55" applyNumberFormat="1" applyFont="1" applyFill="1" applyAlignment="1">
      <alignment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left" vertical="center" wrapText="1"/>
      <protection/>
    </xf>
    <xf numFmtId="0" fontId="9" fillId="0" borderId="13" xfId="55" applyFont="1" applyFill="1" applyBorder="1" applyAlignment="1">
      <alignment horizontal="left" vertical="center"/>
      <protection/>
    </xf>
    <xf numFmtId="0" fontId="10" fillId="0" borderId="12" xfId="55" applyFont="1" applyFill="1" applyBorder="1" applyAlignment="1">
      <alignment horizontal="center" vertical="center"/>
      <protection/>
    </xf>
    <xf numFmtId="0" fontId="11" fillId="0" borderId="12" xfId="55" applyFont="1" applyFill="1" applyBorder="1" applyAlignment="1">
      <alignment horizontal="center" vertical="center"/>
      <protection/>
    </xf>
    <xf numFmtId="0" fontId="11" fillId="0" borderId="13" xfId="55" applyFont="1" applyFill="1" applyBorder="1" applyAlignment="1">
      <alignment horizontal="left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4" xfId="55" applyFont="1" applyFill="1" applyBorder="1">
      <alignment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9" fillId="0" borderId="14" xfId="55" applyFont="1" applyFill="1" applyBorder="1">
      <alignment/>
      <protection/>
    </xf>
    <xf numFmtId="0" fontId="12" fillId="0" borderId="0" xfId="55" applyFont="1" applyFill="1">
      <alignment/>
      <protection/>
    </xf>
    <xf numFmtId="0" fontId="9" fillId="0" borderId="10" xfId="55" applyFont="1" applyFill="1" applyBorder="1">
      <alignment/>
      <protection/>
    </xf>
    <xf numFmtId="0" fontId="5" fillId="0" borderId="10" xfId="55" applyFont="1" applyFill="1" applyBorder="1" applyAlignment="1">
      <alignment wrapText="1"/>
      <protection/>
    </xf>
    <xf numFmtId="4" fontId="3" fillId="0" borderId="0" xfId="55" applyNumberFormat="1" applyFont="1" applyFill="1">
      <alignment/>
      <protection/>
    </xf>
    <xf numFmtId="4" fontId="8" fillId="0" borderId="10" xfId="55" applyNumberFormat="1" applyFont="1" applyFill="1" applyBorder="1" applyAlignment="1">
      <alignment vertical="center"/>
      <protection/>
    </xf>
    <xf numFmtId="0" fontId="9" fillId="0" borderId="10" xfId="55" applyFont="1" applyFill="1" applyBorder="1" applyAlignment="1">
      <alignment wrapText="1"/>
      <protection/>
    </xf>
    <xf numFmtId="49" fontId="10" fillId="0" borderId="10" xfId="55" applyNumberFormat="1" applyFont="1" applyFill="1" applyBorder="1" applyAlignment="1">
      <alignment horizontal="center" vertical="center"/>
      <protection/>
    </xf>
    <xf numFmtId="0" fontId="13" fillId="0" borderId="0" xfId="55" applyFont="1" applyFill="1">
      <alignment/>
      <protection/>
    </xf>
    <xf numFmtId="0" fontId="9" fillId="0" borderId="10" xfId="55" applyFont="1" applyFill="1" applyBorder="1" applyAlignment="1">
      <alignment horizontal="left" vertical="center"/>
      <protection/>
    </xf>
    <xf numFmtId="0" fontId="11" fillId="0" borderId="10" xfId="55" applyFont="1" applyFill="1" applyBorder="1" applyAlignment="1">
      <alignment horizontal="center" vertical="center"/>
      <protection/>
    </xf>
    <xf numFmtId="0" fontId="3" fillId="0" borderId="0" xfId="55" applyFont="1" applyFill="1" applyAlignment="1">
      <alignment vertical="center"/>
      <protection/>
    </xf>
    <xf numFmtId="0" fontId="11" fillId="0" borderId="10" xfId="55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11" fillId="0" borderId="0" xfId="55" applyFont="1" applyFill="1" applyBorder="1" applyAlignment="1">
      <alignment wrapText="1"/>
      <protection/>
    </xf>
    <xf numFmtId="4" fontId="8" fillId="0" borderId="0" xfId="55" applyNumberFormat="1" applyFont="1" applyFill="1" applyBorder="1" applyAlignment="1">
      <alignment horizontal="center" vertical="center"/>
      <protection/>
    </xf>
    <xf numFmtId="0" fontId="11" fillId="0" borderId="0" xfId="54" applyFont="1" applyFill="1" applyBorder="1" applyAlignment="1">
      <alignment horizontal="center" vertical="center"/>
      <protection/>
    </xf>
    <xf numFmtId="0" fontId="11" fillId="0" borderId="0" xfId="54" applyFont="1" applyFill="1" applyBorder="1" applyAlignment="1">
      <alignment wrapText="1"/>
      <protection/>
    </xf>
    <xf numFmtId="0" fontId="11" fillId="0" borderId="0" xfId="54" applyFont="1" applyFill="1" applyBorder="1" applyAlignment="1">
      <alignment horizontal="center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wrapText="1"/>
      <protection/>
    </xf>
    <xf numFmtId="4" fontId="9" fillId="0" borderId="10" xfId="54" applyNumberFormat="1" applyFont="1" applyFill="1" applyBorder="1" applyAlignment="1">
      <alignment horizontal="center"/>
      <protection/>
    </xf>
    <xf numFmtId="0" fontId="11" fillId="0" borderId="0" xfId="55" applyFont="1" applyFill="1" applyBorder="1">
      <alignment/>
      <protection/>
    </xf>
    <xf numFmtId="0" fontId="11" fillId="0" borderId="10" xfId="54" applyFont="1" applyFill="1" applyBorder="1" applyAlignment="1">
      <alignment wrapText="1"/>
      <protection/>
    </xf>
    <xf numFmtId="4" fontId="11" fillId="0" borderId="10" xfId="54" applyNumberFormat="1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center" vertical="center"/>
      <protection/>
    </xf>
    <xf numFmtId="4" fontId="11" fillId="0" borderId="0" xfId="54" applyNumberFormat="1" applyFont="1" applyFill="1" applyBorder="1" applyAlignment="1">
      <alignment horizontal="center"/>
      <protection/>
    </xf>
    <xf numFmtId="0" fontId="11" fillId="0" borderId="0" xfId="55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0" fontId="11" fillId="0" borderId="0" xfId="55" applyFont="1" applyFill="1" applyBorder="1" applyAlignment="1">
      <alignment horizontal="center" vertical="center" wrapText="1"/>
      <protection/>
    </xf>
    <xf numFmtId="0" fontId="8" fillId="0" borderId="0" xfId="55" applyFont="1" applyFill="1" applyBorder="1">
      <alignment/>
      <protection/>
    </xf>
    <xf numFmtId="0" fontId="8" fillId="0" borderId="0" xfId="55" applyFont="1" applyFill="1" applyBorder="1" applyAlignment="1">
      <alignment horizontal="center" vertical="center"/>
      <protection/>
    </xf>
    <xf numFmtId="0" fontId="11" fillId="0" borderId="10" xfId="55" applyFont="1" applyFill="1" applyBorder="1">
      <alignment/>
      <protection/>
    </xf>
    <xf numFmtId="0" fontId="9" fillId="0" borderId="10" xfId="55" applyFont="1" applyFill="1" applyBorder="1" applyAlignment="1">
      <alignment/>
      <protection/>
    </xf>
    <xf numFmtId="0" fontId="9" fillId="0" borderId="0" xfId="55" applyFont="1" applyFill="1" applyBorder="1" applyAlignment="1">
      <alignment/>
      <protection/>
    </xf>
    <xf numFmtId="0" fontId="9" fillId="0" borderId="0" xfId="55" applyFont="1" applyFill="1" applyBorder="1">
      <alignment/>
      <protection/>
    </xf>
    <xf numFmtId="0" fontId="11" fillId="0" borderId="0" xfId="55" applyFont="1" applyFill="1" applyBorder="1" applyAlignment="1">
      <alignment horizontal="center" vertical="center"/>
      <protection/>
    </xf>
    <xf numFmtId="164" fontId="9" fillId="0" borderId="10" xfId="55" applyNumberFormat="1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164" fontId="9" fillId="0" borderId="10" xfId="55" applyNumberFormat="1" applyFont="1" applyFill="1" applyBorder="1" applyAlignment="1">
      <alignment horizontal="center" vertical="center"/>
      <protection/>
    </xf>
    <xf numFmtId="164" fontId="9" fillId="0" borderId="0" xfId="55" applyNumberFormat="1" applyFont="1" applyFill="1" applyBorder="1" applyAlignment="1">
      <alignment horizontal="center" vertical="center"/>
      <protection/>
    </xf>
    <xf numFmtId="164" fontId="9" fillId="0" borderId="10" xfId="55" applyNumberFormat="1" applyFont="1" applyFill="1" applyBorder="1" applyAlignment="1">
      <alignment/>
      <protection/>
    </xf>
    <xf numFmtId="164" fontId="9" fillId="0" borderId="0" xfId="55" applyNumberFormat="1" applyFont="1" applyFill="1" applyBorder="1" applyAlignment="1">
      <alignment/>
      <protection/>
    </xf>
    <xf numFmtId="167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0" xfId="55" applyFont="1" applyFill="1" applyAlignment="1">
      <alignment horizontal="center" vertical="center"/>
      <protection/>
    </xf>
    <xf numFmtId="0" fontId="9" fillId="0" borderId="0" xfId="55" applyFont="1" applyFill="1">
      <alignment/>
      <protection/>
    </xf>
    <xf numFmtId="0" fontId="3" fillId="0" borderId="0" xfId="55" applyFont="1" applyFill="1" applyAlignment="1">
      <alignment horizontal="center" vertical="center"/>
      <protection/>
    </xf>
    <xf numFmtId="0" fontId="18" fillId="0" borderId="11" xfId="59" applyFont="1" applyBorder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49" fontId="4" fillId="0" borderId="11" xfId="59" applyNumberFormat="1" applyFont="1" applyBorder="1" applyAlignment="1">
      <alignment horizontal="center"/>
      <protection/>
    </xf>
    <xf numFmtId="0" fontId="20" fillId="0" borderId="0" xfId="59" applyFont="1" applyAlignment="1">
      <alignment horizontal="center"/>
      <protection/>
    </xf>
    <xf numFmtId="49" fontId="18" fillId="0" borderId="0" xfId="59" applyNumberFormat="1" applyFont="1" applyAlignment="1">
      <alignment horizontal="center"/>
      <protection/>
    </xf>
    <xf numFmtId="0" fontId="18" fillId="0" borderId="0" xfId="59" applyFont="1" applyAlignment="1">
      <alignment horizontal="center"/>
      <protection/>
    </xf>
    <xf numFmtId="0" fontId="17" fillId="0" borderId="0" xfId="42" applyAlignment="1" applyProtection="1">
      <alignment horizontal="center"/>
      <protection/>
    </xf>
    <xf numFmtId="0" fontId="21" fillId="0" borderId="0" xfId="59" applyFont="1" applyAlignment="1">
      <alignment horizontal="center"/>
      <protection/>
    </xf>
    <xf numFmtId="0" fontId="18" fillId="0" borderId="10" xfId="59" applyFont="1" applyFill="1" applyBorder="1" applyAlignment="1">
      <alignment horizontal="center" vertical="top"/>
      <protection/>
    </xf>
    <xf numFmtId="0" fontId="18" fillId="0" borderId="10" xfId="59" applyFont="1" applyFill="1" applyBorder="1" applyAlignment="1">
      <alignment horizontal="left" vertical="top"/>
      <protection/>
    </xf>
    <xf numFmtId="0" fontId="18" fillId="0" borderId="15" xfId="59" applyNumberFormat="1" applyFont="1" applyFill="1" applyBorder="1" applyAlignment="1">
      <alignment horizontal="center" vertical="center" wrapText="1"/>
      <protection/>
    </xf>
    <xf numFmtId="0" fontId="18" fillId="0" borderId="16" xfId="59" applyNumberFormat="1" applyFont="1" applyFill="1" applyBorder="1" applyAlignment="1">
      <alignment horizontal="center" vertical="center" wrapText="1"/>
      <protection/>
    </xf>
    <xf numFmtId="0" fontId="18" fillId="0" borderId="17" xfId="59" applyNumberFormat="1" applyFont="1" applyFill="1" applyBorder="1" applyAlignment="1">
      <alignment horizontal="center" vertical="center" wrapText="1"/>
      <protection/>
    </xf>
    <xf numFmtId="0" fontId="18" fillId="0" borderId="18" xfId="59" applyNumberFormat="1" applyFont="1" applyFill="1" applyBorder="1" applyAlignment="1">
      <alignment horizontal="center" vertical="center" wrapText="1"/>
      <protection/>
    </xf>
    <xf numFmtId="0" fontId="18" fillId="0" borderId="0" xfId="59" applyNumberFormat="1" applyFont="1" applyFill="1" applyBorder="1" applyAlignment="1">
      <alignment horizontal="center" vertical="center" wrapText="1"/>
      <protection/>
    </xf>
    <xf numFmtId="0" fontId="18" fillId="0" borderId="19" xfId="59" applyNumberFormat="1" applyFont="1" applyFill="1" applyBorder="1" applyAlignment="1">
      <alignment horizontal="center" vertical="center" wrapText="1"/>
      <protection/>
    </xf>
    <xf numFmtId="0" fontId="18" fillId="0" borderId="13" xfId="59" applyNumberFormat="1" applyFont="1" applyFill="1" applyBorder="1" applyAlignment="1">
      <alignment horizontal="center" vertical="center" wrapText="1"/>
      <protection/>
    </xf>
    <xf numFmtId="0" fontId="18" fillId="0" borderId="11" xfId="59" applyNumberFormat="1" applyFont="1" applyFill="1" applyBorder="1" applyAlignment="1">
      <alignment horizontal="center" vertical="center" wrapText="1"/>
      <protection/>
    </xf>
    <xf numFmtId="0" fontId="18" fillId="0" borderId="20" xfId="59" applyNumberFormat="1" applyFont="1" applyFill="1" applyBorder="1" applyAlignment="1">
      <alignment horizontal="center" vertical="center" wrapText="1"/>
      <protection/>
    </xf>
    <xf numFmtId="4" fontId="18" fillId="0" borderId="10" xfId="59" applyNumberFormat="1" applyFont="1" applyFill="1" applyBorder="1" applyAlignment="1">
      <alignment horizontal="center" vertical="center"/>
      <protection/>
    </xf>
    <xf numFmtId="3" fontId="18" fillId="0" borderId="10" xfId="59" applyNumberFormat="1" applyFont="1" applyFill="1" applyBorder="1" applyAlignment="1">
      <alignment horizontal="center" vertical="center"/>
      <protection/>
    </xf>
    <xf numFmtId="0" fontId="18" fillId="0" borderId="10" xfId="59" applyFont="1" applyFill="1" applyBorder="1" applyAlignment="1">
      <alignment horizontal="left" vertical="center"/>
      <protection/>
    </xf>
    <xf numFmtId="168" fontId="18" fillId="0" borderId="10" xfId="59" applyNumberFormat="1" applyFont="1" applyFill="1" applyBorder="1" applyAlignment="1">
      <alignment horizontal="center" vertical="center"/>
      <protection/>
    </xf>
    <xf numFmtId="166" fontId="18" fillId="0" borderId="10" xfId="59" applyNumberFormat="1" applyFont="1" applyFill="1" applyBorder="1" applyAlignment="1">
      <alignment horizontal="center" vertical="center"/>
      <protection/>
    </xf>
    <xf numFmtId="2" fontId="18" fillId="0" borderId="10" xfId="59" applyNumberFormat="1" applyFont="1" applyFill="1" applyBorder="1" applyAlignment="1">
      <alignment horizontal="center" vertical="center"/>
      <protection/>
    </xf>
    <xf numFmtId="4" fontId="5" fillId="0" borderId="10" xfId="59" applyNumberFormat="1" applyFont="1" applyFill="1" applyBorder="1" applyAlignment="1">
      <alignment horizontal="center" vertical="center"/>
      <protection/>
    </xf>
    <xf numFmtId="4" fontId="18" fillId="0" borderId="14" xfId="59" applyNumberFormat="1" applyFont="1" applyFill="1" applyBorder="1" applyAlignment="1">
      <alignment horizontal="center" vertical="center"/>
      <protection/>
    </xf>
    <xf numFmtId="4" fontId="18" fillId="0" borderId="21" xfId="59" applyNumberFormat="1" applyFont="1" applyFill="1" applyBorder="1" applyAlignment="1">
      <alignment horizontal="center" vertical="center"/>
      <protection/>
    </xf>
    <xf numFmtId="4" fontId="18" fillId="0" borderId="22" xfId="59" applyNumberFormat="1" applyFont="1" applyFill="1" applyBorder="1" applyAlignment="1">
      <alignment horizontal="center" vertical="center"/>
      <protection/>
    </xf>
    <xf numFmtId="0" fontId="18" fillId="0" borderId="13" xfId="59" applyFont="1" applyFill="1" applyBorder="1" applyAlignment="1">
      <alignment horizontal="center"/>
      <protection/>
    </xf>
    <xf numFmtId="0" fontId="18" fillId="0" borderId="11" xfId="59" applyFont="1" applyFill="1" applyBorder="1" applyAlignment="1">
      <alignment horizontal="center"/>
      <protection/>
    </xf>
    <xf numFmtId="0" fontId="18" fillId="0" borderId="20" xfId="59" applyFont="1" applyFill="1" applyBorder="1" applyAlignment="1">
      <alignment horizontal="center"/>
      <protection/>
    </xf>
    <xf numFmtId="0" fontId="18" fillId="0" borderId="18" xfId="59" applyFont="1" applyFill="1" applyBorder="1" applyAlignment="1">
      <alignment horizontal="center"/>
      <protection/>
    </xf>
    <xf numFmtId="0" fontId="18" fillId="0" borderId="0" xfId="59" applyFont="1" applyFill="1" applyBorder="1" applyAlignment="1">
      <alignment horizontal="center"/>
      <protection/>
    </xf>
    <xf numFmtId="0" fontId="18" fillId="0" borderId="19" xfId="59" applyFont="1" applyFill="1" applyBorder="1" applyAlignment="1">
      <alignment horizontal="center"/>
      <protection/>
    </xf>
    <xf numFmtId="0" fontId="21" fillId="0" borderId="0" xfId="59" applyFont="1" applyFill="1" applyAlignment="1">
      <alignment horizontal="center"/>
      <protection/>
    </xf>
    <xf numFmtId="0" fontId="18" fillId="0" borderId="15" xfId="59" applyFont="1" applyFill="1" applyBorder="1" applyAlignment="1">
      <alignment horizontal="center"/>
      <protection/>
    </xf>
    <xf numFmtId="0" fontId="18" fillId="0" borderId="16" xfId="59" applyFont="1" applyFill="1" applyBorder="1" applyAlignment="1">
      <alignment horizontal="center"/>
      <protection/>
    </xf>
    <xf numFmtId="0" fontId="18" fillId="0" borderId="17" xfId="59" applyFont="1" applyFill="1" applyBorder="1" applyAlignment="1">
      <alignment horizontal="center"/>
      <protection/>
    </xf>
    <xf numFmtId="0" fontId="18" fillId="0" borderId="15" xfId="59" applyFont="1" applyFill="1" applyBorder="1" applyAlignment="1">
      <alignment horizontal="left" vertical="center" wrapText="1"/>
      <protection/>
    </xf>
    <xf numFmtId="0" fontId="18" fillId="0" borderId="16" xfId="59" applyFont="1" applyFill="1" applyBorder="1" applyAlignment="1">
      <alignment horizontal="left" vertical="center" wrapText="1"/>
      <protection/>
    </xf>
    <xf numFmtId="0" fontId="18" fillId="0" borderId="17" xfId="59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" fontId="18" fillId="0" borderId="15" xfId="59" applyNumberFormat="1" applyFont="1" applyFill="1" applyBorder="1" applyAlignment="1">
      <alignment horizontal="center" vertical="center" wrapText="1"/>
      <protection/>
    </xf>
    <xf numFmtId="4" fontId="18" fillId="0" borderId="16" xfId="59" applyNumberFormat="1" applyFont="1" applyFill="1" applyBorder="1" applyAlignment="1">
      <alignment horizontal="center" vertical="center" wrapText="1"/>
      <protection/>
    </xf>
    <xf numFmtId="4" fontId="18" fillId="0" borderId="17" xfId="59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8" fillId="0" borderId="15" xfId="59" applyFont="1" applyFill="1" applyBorder="1" applyAlignment="1">
      <alignment horizontal="center" vertical="top" wrapText="1"/>
      <protection/>
    </xf>
    <xf numFmtId="0" fontId="18" fillId="0" borderId="16" xfId="59" applyFont="1" applyFill="1" applyBorder="1" applyAlignment="1">
      <alignment horizontal="center" vertical="top" wrapText="1"/>
      <protection/>
    </xf>
    <xf numFmtId="0" fontId="18" fillId="0" borderId="17" xfId="59" applyFont="1" applyFill="1" applyBorder="1" applyAlignment="1">
      <alignment horizontal="center" vertical="top" wrapText="1"/>
      <protection/>
    </xf>
    <xf numFmtId="0" fontId="0" fillId="0" borderId="13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8" fillId="0" borderId="0" xfId="59" applyFont="1" applyFill="1" applyBorder="1" applyAlignment="1">
      <alignment horizontal="center" vertical="top"/>
      <protection/>
    </xf>
    <xf numFmtId="0" fontId="18" fillId="0" borderId="0" xfId="59" applyFont="1" applyFill="1" applyBorder="1" applyAlignment="1">
      <alignment horizontal="left" vertical="top"/>
      <protection/>
    </xf>
    <xf numFmtId="0" fontId="18" fillId="0" borderId="0" xfId="59" applyFont="1" applyFill="1" applyBorder="1" applyAlignment="1">
      <alignment horizontal="right" vertical="top"/>
      <protection/>
    </xf>
    <xf numFmtId="0" fontId="18" fillId="0" borderId="0" xfId="59" applyFont="1" applyFill="1" applyBorder="1" applyAlignment="1">
      <alignment horizontal="left" vertical="center"/>
      <protection/>
    </xf>
    <xf numFmtId="14" fontId="18" fillId="0" borderId="0" xfId="59" applyNumberFormat="1" applyFont="1" applyFill="1" applyBorder="1" applyAlignment="1">
      <alignment horizontal="center" vertical="top"/>
      <protection/>
    </xf>
    <xf numFmtId="2" fontId="18" fillId="0" borderId="10" xfId="59" applyNumberFormat="1" applyFont="1" applyFill="1" applyBorder="1" applyAlignment="1">
      <alignment horizontal="center" vertical="top"/>
      <protection/>
    </xf>
    <xf numFmtId="0" fontId="18" fillId="0" borderId="10" xfId="59" applyFont="1" applyFill="1" applyBorder="1" applyAlignment="1">
      <alignment horizontal="right" vertical="top"/>
      <protection/>
    </xf>
    <xf numFmtId="2" fontId="18" fillId="0" borderId="10" xfId="59" applyNumberFormat="1" applyFont="1" applyFill="1" applyBorder="1" applyAlignment="1">
      <alignment horizontal="right" vertical="top"/>
      <protection/>
    </xf>
    <xf numFmtId="0" fontId="18" fillId="0" borderId="13" xfId="59" applyFont="1" applyFill="1" applyBorder="1" applyAlignment="1">
      <alignment horizontal="center" vertical="top" wrapText="1"/>
      <protection/>
    </xf>
    <xf numFmtId="0" fontId="18" fillId="0" borderId="11" xfId="59" applyFont="1" applyFill="1" applyBorder="1" applyAlignment="1">
      <alignment horizontal="center" vertical="top" wrapText="1"/>
      <protection/>
    </xf>
    <xf numFmtId="0" fontId="18" fillId="0" borderId="20" xfId="59" applyFont="1" applyFill="1" applyBorder="1" applyAlignment="1">
      <alignment horizontal="center" vertical="top" wrapText="1"/>
      <protection/>
    </xf>
    <xf numFmtId="0" fontId="18" fillId="0" borderId="15" xfId="59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18" fillId="0" borderId="10" xfId="59" applyFont="1" applyFill="1" applyBorder="1" applyAlignment="1">
      <alignment horizontal="center" vertical="center"/>
      <protection/>
    </xf>
    <xf numFmtId="0" fontId="18" fillId="0" borderId="16" xfId="59" applyFont="1" applyFill="1" applyBorder="1" applyAlignment="1">
      <alignment horizontal="center" vertical="top"/>
      <protection/>
    </xf>
    <xf numFmtId="0" fontId="18" fillId="0" borderId="16" xfId="59" applyFont="1" applyFill="1" applyBorder="1" applyAlignment="1">
      <alignment horizontal="left" vertical="top"/>
      <protection/>
    </xf>
    <xf numFmtId="0" fontId="18" fillId="0" borderId="16" xfId="59" applyFont="1" applyFill="1" applyBorder="1" applyAlignment="1">
      <alignment horizontal="right" vertical="top"/>
      <protection/>
    </xf>
    <xf numFmtId="0" fontId="18" fillId="0" borderId="15" xfId="59" applyFont="1" applyFill="1" applyBorder="1" applyAlignment="1">
      <alignment horizontal="center" vertical="top"/>
      <protection/>
    </xf>
    <xf numFmtId="0" fontId="18" fillId="0" borderId="17" xfId="59" applyFont="1" applyFill="1" applyBorder="1" applyAlignment="1">
      <alignment horizontal="center" vertical="top"/>
      <protection/>
    </xf>
    <xf numFmtId="0" fontId="18" fillId="0" borderId="13" xfId="59" applyFont="1" applyFill="1" applyBorder="1" applyAlignment="1">
      <alignment horizontal="center" vertical="top"/>
      <protection/>
    </xf>
    <xf numFmtId="0" fontId="18" fillId="0" borderId="11" xfId="59" applyFont="1" applyFill="1" applyBorder="1" applyAlignment="1">
      <alignment horizontal="center" vertical="top"/>
      <protection/>
    </xf>
    <xf numFmtId="0" fontId="18" fillId="0" borderId="20" xfId="59" applyFont="1" applyFill="1" applyBorder="1" applyAlignment="1">
      <alignment horizontal="center" vertical="top"/>
      <protection/>
    </xf>
    <xf numFmtId="0" fontId="18" fillId="0" borderId="13" xfId="59" applyFont="1" applyFill="1" applyBorder="1" applyAlignment="1">
      <alignment horizontal="left" vertical="top"/>
      <protection/>
    </xf>
    <xf numFmtId="0" fontId="18" fillId="0" borderId="11" xfId="59" applyFont="1" applyFill="1" applyBorder="1" applyAlignment="1">
      <alignment horizontal="left" vertical="top"/>
      <protection/>
    </xf>
    <xf numFmtId="0" fontId="18" fillId="0" borderId="20" xfId="59" applyFont="1" applyFill="1" applyBorder="1" applyAlignment="1">
      <alignment horizontal="left" vertical="top"/>
      <protection/>
    </xf>
    <xf numFmtId="0" fontId="18" fillId="0" borderId="18" xfId="59" applyFont="1" applyFill="1" applyBorder="1" applyAlignment="1">
      <alignment horizontal="center" vertical="top"/>
      <protection/>
    </xf>
    <xf numFmtId="0" fontId="18" fillId="0" borderId="19" xfId="59" applyFont="1" applyFill="1" applyBorder="1" applyAlignment="1">
      <alignment horizontal="center" vertical="top"/>
      <protection/>
    </xf>
    <xf numFmtId="0" fontId="18" fillId="0" borderId="18" xfId="59" applyFont="1" applyFill="1" applyBorder="1" applyAlignment="1">
      <alignment horizontal="left" vertical="top"/>
      <protection/>
    </xf>
    <xf numFmtId="0" fontId="18" fillId="0" borderId="19" xfId="59" applyFont="1" applyFill="1" applyBorder="1" applyAlignment="1">
      <alignment horizontal="left" vertical="top"/>
      <protection/>
    </xf>
    <xf numFmtId="4" fontId="10" fillId="0" borderId="14" xfId="55" applyNumberFormat="1" applyFont="1" applyFill="1" applyBorder="1" applyAlignment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0" fillId="0" borderId="14" xfId="55" applyFont="1" applyFill="1" applyBorder="1" applyAlignment="1">
      <alignment horizontal="center" vertical="center"/>
      <protection/>
    </xf>
    <xf numFmtId="0" fontId="10" fillId="0" borderId="22" xfId="55" applyFont="1" applyFill="1" applyBorder="1" applyAlignment="1">
      <alignment horizontal="center" vertical="center"/>
      <protection/>
    </xf>
    <xf numFmtId="4" fontId="10" fillId="0" borderId="14" xfId="55" applyNumberFormat="1" applyFont="1" applyFill="1" applyBorder="1" applyAlignment="1">
      <alignment horizontal="center" vertical="center"/>
      <protection/>
    </xf>
    <xf numFmtId="4" fontId="10" fillId="0" borderId="22" xfId="55" applyNumberFormat="1" applyFont="1" applyFill="1" applyBorder="1" applyAlignment="1">
      <alignment horizontal="center" vertical="center"/>
      <protection/>
    </xf>
    <xf numFmtId="4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Font="1" applyFill="1" applyBorder="1" applyAlignment="1">
      <alignment horizontal="center" vertical="center"/>
      <protection/>
    </xf>
    <xf numFmtId="0" fontId="8" fillId="0" borderId="22" xfId="55" applyFont="1" applyFill="1" applyBorder="1" applyAlignment="1">
      <alignment horizontal="center" vertical="center"/>
      <protection/>
    </xf>
    <xf numFmtId="4" fontId="10" fillId="0" borderId="21" xfId="55" applyNumberFormat="1" applyFont="1" applyFill="1" applyBorder="1" applyAlignment="1">
      <alignment horizontal="center" vertical="center"/>
      <protection/>
    </xf>
    <xf numFmtId="0" fontId="10" fillId="0" borderId="21" xfId="55" applyFont="1" applyFill="1" applyBorder="1" applyAlignment="1">
      <alignment horizontal="center" vertical="center"/>
      <protection/>
    </xf>
    <xf numFmtId="0" fontId="8" fillId="0" borderId="14" xfId="55" applyFont="1" applyFill="1" applyBorder="1" applyAlignment="1">
      <alignment horizontal="center" vertical="center"/>
      <protection/>
    </xf>
    <xf numFmtId="4" fontId="8" fillId="0" borderId="22" xfId="55" applyNumberFormat="1" applyFont="1" applyFill="1" applyBorder="1" applyAlignment="1">
      <alignment horizontal="center" vertical="center"/>
      <protection/>
    </xf>
    <xf numFmtId="49" fontId="10" fillId="0" borderId="14" xfId="55" applyNumberFormat="1" applyFont="1" applyFill="1" applyBorder="1" applyAlignment="1">
      <alignment horizontal="center" vertical="center"/>
      <protection/>
    </xf>
    <xf numFmtId="49" fontId="10" fillId="0" borderId="21" xfId="55" applyNumberFormat="1" applyFont="1" applyFill="1" applyBorder="1" applyAlignment="1">
      <alignment horizontal="center" vertical="center"/>
      <protection/>
    </xf>
    <xf numFmtId="49" fontId="10" fillId="0" borderId="22" xfId="55" applyNumberFormat="1" applyFont="1" applyFill="1" applyBorder="1" applyAlignment="1">
      <alignment horizontal="center" vertical="center"/>
      <protection/>
    </xf>
    <xf numFmtId="4" fontId="56" fillId="0" borderId="21" xfId="55" applyNumberFormat="1" applyFont="1" applyFill="1" applyBorder="1" applyAlignment="1">
      <alignment horizontal="center" vertical="center"/>
      <protection/>
    </xf>
    <xf numFmtId="4" fontId="56" fillId="0" borderId="22" xfId="55" applyNumberFormat="1" applyFont="1" applyFill="1" applyBorder="1" applyAlignment="1">
      <alignment horizontal="center" vertical="center"/>
      <protection/>
    </xf>
    <xf numFmtId="0" fontId="8" fillId="0" borderId="14" xfId="55" applyFont="1" applyFill="1" applyBorder="1" applyAlignment="1">
      <alignment horizontal="center"/>
      <protection/>
    </xf>
    <xf numFmtId="0" fontId="8" fillId="0" borderId="21" xfId="55" applyFont="1" applyFill="1" applyBorder="1" applyAlignment="1">
      <alignment horizontal="center"/>
      <protection/>
    </xf>
    <xf numFmtId="0" fontId="8" fillId="0" borderId="22" xfId="55" applyFont="1" applyFill="1" applyBorder="1" applyAlignment="1">
      <alignment horizontal="center"/>
      <protection/>
    </xf>
    <xf numFmtId="0" fontId="4" fillId="0" borderId="0" xfId="55" applyFont="1" applyFill="1" applyAlignment="1">
      <alignment horizontal="left" vertical="center"/>
      <protection/>
    </xf>
    <xf numFmtId="0" fontId="5" fillId="0" borderId="11" xfId="55" applyFont="1" applyFill="1" applyBorder="1" applyAlignment="1">
      <alignment horizontal="center"/>
      <protection/>
    </xf>
    <xf numFmtId="0" fontId="6" fillId="0" borderId="0" xfId="55" applyFont="1" applyFill="1" applyAlignment="1">
      <alignment horizontal="center" vertical="top"/>
      <protection/>
    </xf>
    <xf numFmtId="0" fontId="8" fillId="0" borderId="23" xfId="55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4" fontId="8" fillId="0" borderId="14" xfId="55" applyNumberFormat="1" applyFont="1" applyFill="1" applyBorder="1" applyAlignment="1">
      <alignment horizontal="center" vertical="center" wrapText="1"/>
      <protection/>
    </xf>
    <xf numFmtId="4" fontId="8" fillId="0" borderId="22" xfId="55" applyNumberFormat="1" applyFont="1" applyFill="1" applyBorder="1" applyAlignment="1">
      <alignment horizontal="center" vertical="center" wrapText="1"/>
      <protection/>
    </xf>
    <xf numFmtId="4" fontId="10" fillId="0" borderId="22" xfId="55" applyNumberFormat="1" applyFont="1" applyFill="1" applyBorder="1" applyAlignment="1">
      <alignment horizontal="center" vertical="center" wrapText="1"/>
      <protection/>
    </xf>
    <xf numFmtId="4" fontId="8" fillId="0" borderId="10" xfId="55" applyNumberFormat="1" applyFont="1" applyFill="1" applyBorder="1" applyAlignment="1">
      <alignment horizontal="center" vertical="center"/>
      <protection/>
    </xf>
    <xf numFmtId="0" fontId="11" fillId="0" borderId="0" xfId="55" applyFont="1" applyFill="1" applyBorder="1" applyAlignment="1">
      <alignment horizontal="center" wrapText="1"/>
      <protection/>
    </xf>
    <xf numFmtId="0" fontId="11" fillId="0" borderId="0" xfId="55" applyFont="1" applyFill="1" applyBorder="1" applyAlignment="1">
      <alignment horizontal="center"/>
      <protection/>
    </xf>
    <xf numFmtId="0" fontId="11" fillId="0" borderId="0" xfId="54" applyFont="1" applyFill="1" applyBorder="1" applyAlignment="1">
      <alignment horizontal="center" wrapText="1"/>
      <protection/>
    </xf>
    <xf numFmtId="4" fontId="11" fillId="0" borderId="0" xfId="54" applyNumberFormat="1" applyFont="1" applyFill="1" applyBorder="1" applyAlignment="1">
      <alignment horizontal="center"/>
      <protection/>
    </xf>
    <xf numFmtId="0" fontId="11" fillId="0" borderId="0" xfId="54" applyFont="1" applyFill="1" applyBorder="1" applyAlignment="1">
      <alignment horizont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4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 7" xfId="60"/>
    <cellStyle name="Обычный 7 2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CONOM\IZDERSKI\IZDPL200\UGO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-2\kpe\DOCUME~1\Ogaraeva.FST\LOCALS~1\Temp\Rar$DI00.860\Documents%20and%20Settings\Shumeev\Local%20Settings\Temporary%20Internet%20Files\OLKAB4\Form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CASH\AZR\OCT99\TODAY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-2\kpe\Documents%20and%20Settings\Rromashchenko.FST\&#1056;&#1072;&#1073;&#1086;&#1095;&#1080;&#1081;%20&#1089;&#1090;&#1086;&#1083;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kcom3\&#1084;&#1086;&#1080;%20&#1076;&#1086;&#1082;&#1091;&#1084;&#1077;&#1085;&#1090;&#1099;\GMTarif301\Tarif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&#1058;&#1040;&#1056;&#1048;&#1060;&#1067;\2021%20&#1075;&#1086;&#1076;\&#1056;&#1072;&#1089;&#1095;&#1077;&#1090;%20&#1089;&#1073;&#1099;&#1090;&#1086;&#1074;&#1086;&#1081;%20&#1085;&#1072;&#1076;&#1073;&#1072;&#1074;&#1082;&#1080;\&#1050;%2001%20&#1084;&#1072;&#1103;%202020&#1075;\&#1055;&#1086;&#1083;&#1077;&#1079;&#1085;&#1099;&#1081;%20&#1086;&#1090;&#1087;&#1091;&#1089;&#1082;%20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&#1058;&#1040;&#1056;&#1048;&#1060;&#1067;\2021%20&#1075;&#1086;&#1076;\&#1056;&#1072;&#1089;&#1095;&#1077;&#1090;%20&#1089;&#1073;&#1099;&#1090;&#1086;&#1074;&#1086;&#1081;%20&#1085;&#1072;&#1076;&#1073;&#1072;&#1074;&#1082;&#1080;\&#1050;%2001%20&#1084;&#1072;&#1103;%202020&#1075;\&#1057;&#1053;%20%20&#1101;&#1090;&#1072;&#1083;&#1086;&#1085;%20%20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&#1056;&#1069;&#1050;\&#1058;&#1040;&#1056;&#1048;&#1060;&#1067;\2013\&#1059;&#1057;&#1051;&#1059;&#1043;&#1040;%20&#1055;&#1054;%20&#1055;&#1045;&#1056;&#1045;&#1044;&#1040;&#1063;&#1045;%202013%20&#1043;\&#1091;&#1089;&#1083;&#1091;&#1075;&#1072;%20&#1080;&#1079;%20&#1088;&#1101;&#1082;%20&#1086;&#1090;%2021%20&#1076;&#1077;&#1082;&#1072;&#1073;&#1088;&#1103;\&#1086;&#1090;&#1082;&#1072;&#1079;%20&#1086;&#1090;%20&#1087;&#1077;&#1088;&#1077;&#1076;&#1072;&#1095;&#1080;%20&#1060;&#1057;&#1050;\PREDEL.ELEC.2010v1.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&#1058;&#1040;&#1056;&#1048;&#1060;&#1067;\2021%20&#1075;&#1086;&#1076;\&#1056;&#1072;&#1089;&#1095;&#1077;&#1090;%20&#1089;&#1073;&#1099;&#1090;&#1086;&#1074;&#1086;&#1081;%20&#1085;&#1072;&#1076;&#1073;&#1072;&#1074;&#1082;&#1080;\&#1050;%2001%20&#1084;&#1072;&#1103;%202020&#1075;\&#1058;&#1086;&#1095;&#1082;&#1072;&#1084;%20&#1087;&#1086;&#1089;&#1090;&#1072;&#1074;&#1082;&#1080;%202020&#1075;&#1086;&#1076;%20&#1057;&#1040;&#1052;&#1067;&#1051;&#1048;&#1053;&#1054;&#1049;%20&#1054;.&#1042;\&#1082;&#1086;&#1083;&#1074;&#1086;%20&#1076;&#1086;&#1075;&#1086;&#1074;&#1086;&#1088;&#1086;&#1074;%20%20&#1076;&#1083;&#1103;%20&#1057;&#1072;&#1084;&#1099;&#1083;&#1080;&#1085;&#1086;&#1081;%20&#1054;&#1042;%202021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&#1055;&#1086;&#1089;&#1090;&#1072;&#1085;&#1086;&#1074;&#1083;&#1077;&#1085;&#1080;&#1103;%20&#1056;&#1069;&#1050;%20&#1080;%20&#1060;&#1057;&#1058;%20&#1080;%20&#1052;&#1046;&#1050;\2019%20&#1075;&#1086;&#1076;\&#1089;&#1073;&#1099;&#1090;&#1086;&#1074;&#1072;&#1103;%20&#1085;&#1072;&#1076;&#1073;&#1072;&#1074;&#1082;&#1072;\&#1050;&#1086;&#1087;&#1080;&#1103;%20&#1057;&#1053;%20%20&#1101;&#1090;&#1072;&#1083;&#1086;&#1085;%20%20&#1052;&#1069;&#1057;&#1050;%202019%20%20&#1088;&#1072;&#1089;&#1095;&#1077;&#1090;%20&#1056;&#1057;&#1058;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&#1058;&#1040;&#1056;&#1048;&#1060;&#1067;\2021%20&#1075;&#1086;&#1076;\&#1056;&#1072;&#1089;&#1095;&#1077;&#1090;%20&#1089;&#1073;&#1099;&#1090;&#1086;&#1074;&#1086;&#1081;%20&#1085;&#1072;&#1076;&#1073;&#1072;&#1074;&#1082;&#1080;\&#1050;%2001%20&#1084;&#1072;&#1103;%202020&#1075;\&#1053;&#1042;&#1042;%20&#1092;&#1072;&#1082;&#1090;%20%202019%20&#1075;&#1086;&#1076;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55;&#1086;&#1089;&#1090;&#1072;&#1085;&#1086;&#1074;&#1083;&#1077;&#1085;&#1080;&#1103;%20&#1056;&#1069;&#1050;%20&#1080;%20&#1060;&#1057;&#1058;%20&#1080;%20&#1052;&#1046;&#1050;\2020%20&#1075;&#1086;&#1076;\&#1057;&#1073;&#1099;&#1090;&#1086;&#1074;&#1072;&#1103;%20&#1085;&#1072;&#1076;&#1073;&#1072;&#1074;&#1082;&#1072;\&#1057;&#1053;%20%20&#1101;&#1090;&#1072;&#1083;&#1086;&#1085;%20&#1052;&#1069;&#1057;&#1050;%202020%20&#1101;&#1090;&#1072;&#1083;&#1086;&#1085;%20(&#1085;&#1072;&#1096;%20&#1088;&#1072;&#1089;&#1095;&#1077;&#1090;)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&#1054;&#1058;&#1063;&#1045;&#1058;&#1067;%20&#1042;%20&#1052;&#1048;&#1053;&#1048;&#1057;&#1058;&#1045;&#1056;&#1057;&#1058;&#1042;&#1054;%20&#1046;&#1050;&#1061;\&#1054;&#1090;&#1095;&#1077;&#1090;%20&#1087;&#1086;%20&#1079;&#1072;&#1088;.&#1087;&#1083;&#1072;&#1090;&#1077;\2019%20&#1075;&#1086;&#1076;\2019%20&#1089;&#1074;&#1086;&#107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&#1058;&#1040;&#1056;&#1048;&#1060;&#1067;\2021%20&#1075;&#1086;&#1076;\&#1056;&#1072;&#1089;&#1095;&#1077;&#1090;%20&#1089;&#1073;&#1099;&#1090;&#1086;&#1074;&#1086;&#1081;%20&#1085;&#1072;&#1076;&#1073;&#1072;&#1074;&#1082;&#1080;\&#1050;%2001%20&#1084;&#1072;&#1103;%202020&#1075;\&#1060;%202%20%202019%20&#1075;&#1086;&#1076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53;%20%20&#1101;&#1090;&#1072;&#1083;&#1086;&#1085;%20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kcom3\&#1084;&#1086;&#1080;%20&#1076;&#1086;&#1082;&#1091;&#1084;&#1077;&#1085;&#1090;&#1099;\Documents%20and%20Settings\1\&#1052;&#1086;&#1080;%20&#1076;&#1086;&#1082;&#1091;&#1084;&#1077;&#1085;&#1090;&#1099;\&#1054;&#1040;&#1054;%20&#1052;&#1086;&#1088;&#1076;&#1086;&#1074;&#1101;&#1085;&#1077;&#1088;&#1075;&#1086;\2008\&#1064;&#1072;&#1073;&#1083;&#1086;&#1085;%20&#1060;&#1057;&#1058;%20&#1085;&#1072;%202008%20&#1075;&#1086;&#1076;%2028.04.07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kcom3\&#1084;&#1086;&#1080;%20&#1076;&#1086;&#1082;&#1091;&#1084;&#1077;&#1085;&#1090;&#1099;\DOCUME~1\nesel\LOCALS~1\Temp\C.Lotus.Notes.Data\&#1055;&#1077;&#1088;&#1077;&#1090;&#1086;&#1082;&#1080;%20&#1076;&#1077;&#1082;&#1072;&#1073;&#1088;&#1100;\peret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&#1056;&#1069;&#1050;\&#1058;&#1040;&#1056;&#1048;&#1060;&#1067;\2013\&#1059;&#1057;&#1051;&#1059;&#1043;&#1040;%20&#1055;&#1054;%20&#1055;&#1045;&#1056;&#1045;&#1044;&#1040;&#1063;&#1045;%202013%20&#1043;\&#1091;&#1089;&#1083;&#1091;&#1075;&#1072;%20&#1080;&#1079;%20&#1088;&#1101;&#1082;%20&#1086;&#1090;%2021%20&#1076;&#1077;&#1082;&#1072;&#1073;&#1088;&#1103;\&#1086;&#1090;&#1082;&#1072;&#1079;%20&#1086;&#1090;%20&#1087;&#1077;&#1088;&#1077;&#1076;&#1072;&#1095;&#1080;%20&#1060;&#1057;&#1050;\25%20&#1088;&#1072;&#1089;&#1095;&#1077;&#1090;%20&#1091;&#1089;&#1083;&#1091;&#1075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101;&#1101;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proverk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2009%20&#1075;&#1086;&#1076;%20&#1056;&#1069;&#1050;\&#1082;&#1086;&#1085;&#1077;&#1095;&#1085;&#1099;&#1081;%20&#1090;&#1072;&#1088;&#1080;&#1092;%2011.12.2008%20&#1075;\18.12.08%20&#1075;\2009%20&#1052;&#1086;&#1088;&#1076;&#1086;&#1074;&#1080;&#1103;%20&#1088;&#1072;&#1089;&#1095;&#1077;&#1090;%20&#1091;&#1089;&#1083;&#1091;&#1075;&#1080;%20&#1057;&#1042;&#1054;&#1044;%20&#1054;&#1044;&#1053;&#1054;&#1057;&#1058;&#1040;&#1042;&#1054;&#1063;&#1053;&#1067;&#1049;%20%20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ерегруппировка"/>
      <sheetName val="план 2000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Drop down lists"/>
      <sheetName val="T0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Нормы325"/>
      <sheetName val="TOPLIWO"/>
      <sheetName val="2018"/>
      <sheetName val="2019"/>
      <sheetName val="Справочник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изводство электроэнергии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2007"/>
      <sheetName val="Неделя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FES"/>
      <sheetName val="Справочно"/>
      <sheetName val="01-02 (БДиР Общества)"/>
      <sheetName val="Шины"/>
      <sheetName val="Дни"/>
      <sheetName val="СЭ"/>
      <sheetName val="производство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сети 2007"/>
      <sheetName val="Лист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СписочнаяЧисленность"/>
      <sheetName val="эл ст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GRES.2007.5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  <sheetName val="фев(ф)"/>
      <sheetName val="% транспортировки"/>
      <sheetName val="3"/>
      <sheetName val="ОС до 40 т.р.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Детализация"/>
      <sheetName val="Справочник затрат_СБ"/>
      <sheetName val="Financing"/>
      <sheetName val="91 форма 2 1 полуг"/>
      <sheetName val="ОС до 40 т.р. "/>
      <sheetName val="не_удалять"/>
      <sheetName val="подготовка кадров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П"/>
      <sheetName val="CF"/>
      <sheetName val="СЗ_процессинг"/>
      <sheetName val="Лист1"/>
      <sheetName val="смета+расш."/>
      <sheetName val="index"/>
      <sheetName val="Лист2"/>
      <sheetName val="Справочник"/>
      <sheetName val="1.401.2"/>
      <sheetName val="Справ-к БДР выручка"/>
      <sheetName val="Справочник ЦФО"/>
      <sheetName val="Производство электроэнергии"/>
      <sheetName val="ПРОГНОЗ_1"/>
      <sheetName val="тар"/>
      <sheetName val="т1.15(смета8а)"/>
      <sheetName val="Ис. данные эк"/>
      <sheetName val="Проценты"/>
      <sheetName val="План Газпрома"/>
      <sheetName val="Тарифы _ЗН"/>
      <sheetName val="Тарифы _СК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Фин план"/>
      <sheetName val="Потребность в МТР"/>
      <sheetName val="EKDEB90"/>
      <sheetName val="П 4"/>
      <sheetName val="П 1"/>
      <sheetName val="П 21-1"/>
    </sheetNames>
    <sheetDataSet>
      <sheetData sheetId="2"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13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>
        <row r="88">
          <cell r="F8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1">
        <row r="28">
          <cell r="A28" t="str">
            <v>ТЭЦ-1</v>
          </cell>
        </row>
        <row r="29">
          <cell r="A29" t="str">
            <v>ГРЭС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</sheetNames>
    <sheetDataSet>
      <sheetData sheetId="28">
        <row r="40">
          <cell r="B40" t="str">
            <v>Полезный отпуск электроэнергии ЭСО, всего</v>
          </cell>
        </row>
      </sheetData>
      <sheetData sheetId="34">
        <row r="12">
          <cell r="B12" t="str">
            <v>Итого</v>
          </cell>
        </row>
        <row r="18">
          <cell r="B18" t="str">
            <v>Итого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19 факт"/>
      <sheetName val="2019 утв."/>
      <sheetName val="2021 год"/>
      <sheetName val="население факт 2018"/>
      <sheetName val="население 2018"/>
      <sheetName val="население 2020"/>
      <sheetName val="Лист1"/>
      <sheetName val="Лист2"/>
      <sheetName val="Лист 3"/>
    </sheetNames>
    <sheetDataSet>
      <sheetData sheetId="8">
        <row r="29">
          <cell r="EA29">
            <v>69838.56743722953</v>
          </cell>
        </row>
        <row r="30">
          <cell r="EA30">
            <v>67823.05142464756</v>
          </cell>
        </row>
        <row r="40">
          <cell r="EA40">
            <v>2553.192217771987</v>
          </cell>
        </row>
        <row r="41">
          <cell r="EA41">
            <v>2479.5075369440306</v>
          </cell>
        </row>
        <row r="71">
          <cell r="EA71">
            <v>108372.54063060864</v>
          </cell>
        </row>
        <row r="72">
          <cell r="EA72">
            <v>105244.94856740297</v>
          </cell>
        </row>
        <row r="79">
          <cell r="EA79">
            <v>3716.2317143897862</v>
          </cell>
        </row>
        <row r="80">
          <cell r="EA80">
            <v>3608.9827050956405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Анализ"/>
      <sheetName val="Кол-во точек поставки"/>
      <sheetName val="Баланс ээ и эм"/>
      <sheetName val="Цены "/>
      <sheetName val="НВВ 2017 утв."/>
      <sheetName val="НР всего"/>
      <sheetName val="СН нас."/>
      <sheetName val="ЭОЗ нас."/>
      <sheetName val="ЭВ нас."/>
      <sheetName val="Пост. эталоны нас."/>
      <sheetName val="Перем. эталоны нас."/>
      <sheetName val="ТВ нас 2020"/>
      <sheetName val="ТВ нас 2021"/>
      <sheetName val="РПП нас."/>
      <sheetName val="НР нас."/>
      <sheetName val="Рез. насел."/>
      <sheetName val="СН проч."/>
      <sheetName val="НВВ проч."/>
      <sheetName val="ЭОЗ проч"/>
      <sheetName val="Коэф. доли НВВ по диапаз."/>
      <sheetName val="ЭВ проч."/>
      <sheetName val="Пост. эталоны проч."/>
      <sheetName val="Перем. эталоны проч."/>
      <sheetName val="ТВ проч. и сети"/>
      <sheetName val="РПП проч."/>
      <sheetName val="НР проч."/>
      <sheetName val="Рез. проч."/>
      <sheetName val="СН сет"/>
      <sheetName val="ЭОЗ сет"/>
      <sheetName val="ЭВ сет"/>
      <sheetName val="Пост. эталоны сет"/>
      <sheetName val="Перем. эталоны сет"/>
      <sheetName val="РПП сет"/>
      <sheetName val="Рез. деят. сет"/>
      <sheetName val="НР сет"/>
      <sheetName val="ВЫП сет тарифы"/>
      <sheetName val="Выпад. сет. объемы"/>
      <sheetName val="тариф для населения на 2021"/>
      <sheetName val="Инд нас"/>
      <sheetName val="1 пол 2021"/>
      <sheetName val="2 пол 2021"/>
    </sheetNames>
    <sheetDataSet>
      <sheetData sheetId="1">
        <row r="7">
          <cell r="O7">
            <v>915040614.4427788</v>
          </cell>
        </row>
        <row r="12">
          <cell r="K12">
            <v>67842403.84700793</v>
          </cell>
          <cell r="L12">
            <v>10896305.947896417</v>
          </cell>
          <cell r="N12">
            <v>8912271.982058821</v>
          </cell>
        </row>
        <row r="13">
          <cell r="K13">
            <v>102173733.03467181</v>
          </cell>
          <cell r="L13">
            <v>17998899.9753</v>
          </cell>
          <cell r="N13">
            <v>14138941.84210044</v>
          </cell>
        </row>
        <row r="14">
          <cell r="L14">
            <v>10716866.323126066</v>
          </cell>
          <cell r="N14">
            <v>12437379.319611272</v>
          </cell>
        </row>
        <row r="16">
          <cell r="L16">
            <v>6058755.147700506</v>
          </cell>
          <cell r="N16">
            <v>26376676.96691692</v>
          </cell>
        </row>
        <row r="17">
          <cell r="L17">
            <v>2154637.247965</v>
          </cell>
          <cell r="N17">
            <v>1554972.21671</v>
          </cell>
        </row>
        <row r="18">
          <cell r="N18">
            <v>93160616</v>
          </cell>
        </row>
        <row r="20">
          <cell r="L20">
            <v>3510998.601580969</v>
          </cell>
          <cell r="N20">
            <v>14597129.524073875</v>
          </cell>
        </row>
        <row r="21">
          <cell r="L21">
            <v>-1406423.6255206987</v>
          </cell>
          <cell r="N21">
            <v>-11913101.82666839</v>
          </cell>
        </row>
        <row r="22">
          <cell r="N22">
            <v>-387697.7223640914</v>
          </cell>
        </row>
        <row r="23">
          <cell r="L23">
            <v>-7204146.715654664</v>
          </cell>
          <cell r="N23">
            <v>179215.60946024582</v>
          </cell>
        </row>
        <row r="38">
          <cell r="H38">
            <v>0.49524703123908514</v>
          </cell>
          <cell r="I38">
            <v>0.8370002067337404</v>
          </cell>
        </row>
        <row r="40">
          <cell r="H40">
            <v>0.7831275382937624</v>
          </cell>
          <cell r="I40">
            <v>1.0030328538156261</v>
          </cell>
        </row>
        <row r="41">
          <cell r="H41">
            <v>0.3103</v>
          </cell>
          <cell r="I41">
            <v>0.3343442846052087</v>
          </cell>
        </row>
        <row r="42">
          <cell r="H42">
            <v>0.26104251276458745</v>
          </cell>
          <cell r="I42">
            <v>0.3343442846052087</v>
          </cell>
        </row>
        <row r="43">
          <cell r="H43">
            <v>0.54684</v>
          </cell>
          <cell r="I43">
            <v>0.8538350124814617</v>
          </cell>
        </row>
      </sheetData>
      <sheetData sheetId="2">
        <row r="6">
          <cell r="D6">
            <v>246434</v>
          </cell>
          <cell r="E6">
            <v>247629</v>
          </cell>
          <cell r="F6">
            <v>247335</v>
          </cell>
        </row>
        <row r="7">
          <cell r="D7">
            <v>99104</v>
          </cell>
          <cell r="E7">
            <v>99523</v>
          </cell>
          <cell r="F7">
            <v>92570</v>
          </cell>
        </row>
        <row r="8">
          <cell r="D8">
            <v>145886</v>
          </cell>
          <cell r="E8">
            <v>146673</v>
          </cell>
          <cell r="F8">
            <v>152796</v>
          </cell>
        </row>
        <row r="9">
          <cell r="E9">
            <v>795</v>
          </cell>
        </row>
        <row r="10">
          <cell r="E10">
            <v>638</v>
          </cell>
        </row>
        <row r="12">
          <cell r="D12">
            <v>21452</v>
          </cell>
          <cell r="E12">
            <v>21485</v>
          </cell>
          <cell r="F12">
            <v>20700</v>
          </cell>
        </row>
        <row r="13">
          <cell r="D13">
            <v>250</v>
          </cell>
          <cell r="E13">
            <v>248</v>
          </cell>
          <cell r="F13">
            <v>374</v>
          </cell>
        </row>
        <row r="14">
          <cell r="D14">
            <v>37</v>
          </cell>
          <cell r="E14">
            <v>39</v>
          </cell>
          <cell r="F14">
            <v>32</v>
          </cell>
        </row>
        <row r="15">
          <cell r="D15">
            <v>1167</v>
          </cell>
          <cell r="E15">
            <v>1167</v>
          </cell>
          <cell r="F15">
            <v>1157</v>
          </cell>
        </row>
        <row r="17">
          <cell r="E17">
            <v>34219.84</v>
          </cell>
        </row>
      </sheetData>
      <sheetData sheetId="3">
        <row r="13">
          <cell r="K13">
            <v>243205629</v>
          </cell>
          <cell r="L13">
            <v>239090577</v>
          </cell>
          <cell r="N13">
            <v>228154000</v>
          </cell>
          <cell r="O13">
            <v>210877878</v>
          </cell>
          <cell r="T13">
            <v>235452508</v>
          </cell>
          <cell r="U13">
            <v>232791637.991168</v>
          </cell>
        </row>
        <row r="14">
          <cell r="K14">
            <v>154804000</v>
          </cell>
          <cell r="L14">
            <v>168255000</v>
          </cell>
          <cell r="N14">
            <v>138176149</v>
          </cell>
          <cell r="O14">
            <v>149181200</v>
          </cell>
          <cell r="T14">
            <v>72824467.00000003</v>
          </cell>
          <cell r="U14">
            <v>86610415.00000001</v>
          </cell>
        </row>
        <row r="15">
          <cell r="K15">
            <v>64253000</v>
          </cell>
          <cell r="L15">
            <v>89947000</v>
          </cell>
          <cell r="N15">
            <v>50086892</v>
          </cell>
          <cell r="O15">
            <v>50100100</v>
          </cell>
          <cell r="T15">
            <v>37100000</v>
          </cell>
          <cell r="U15">
            <v>40300000</v>
          </cell>
        </row>
        <row r="16">
          <cell r="K16">
            <v>123537000</v>
          </cell>
          <cell r="L16">
            <v>111738999.99999999</v>
          </cell>
          <cell r="N16">
            <v>135210759</v>
          </cell>
          <cell r="O16">
            <v>127681822</v>
          </cell>
          <cell r="T16">
            <v>135085942.1710479</v>
          </cell>
          <cell r="U16">
            <v>119326216.53923881</v>
          </cell>
        </row>
        <row r="18">
          <cell r="T18">
            <v>172110.91398341034</v>
          </cell>
          <cell r="U18">
            <v>172689.63303966474</v>
          </cell>
        </row>
        <row r="19">
          <cell r="T19">
            <v>53283.66666666667</v>
          </cell>
          <cell r="U19">
            <v>52066</v>
          </cell>
        </row>
      </sheetData>
      <sheetData sheetId="10">
        <row r="17">
          <cell r="D17">
            <v>61257031.548739925</v>
          </cell>
          <cell r="E17">
            <v>124138355.71815045</v>
          </cell>
          <cell r="F17">
            <v>8882564.209059218</v>
          </cell>
          <cell r="G17">
            <v>9680586.639854146</v>
          </cell>
        </row>
      </sheetData>
      <sheetData sheetId="12">
        <row r="9">
          <cell r="C9">
            <v>70961201</v>
          </cell>
          <cell r="D9">
            <v>69586239</v>
          </cell>
        </row>
        <row r="16">
          <cell r="C16">
            <v>2594234</v>
          </cell>
          <cell r="D16">
            <v>2543967</v>
          </cell>
        </row>
        <row r="23">
          <cell r="C23">
            <v>110114596</v>
          </cell>
          <cell r="D23">
            <v>107980989</v>
          </cell>
        </row>
        <row r="30">
          <cell r="C30">
            <v>3775969</v>
          </cell>
          <cell r="D30">
            <v>3702805</v>
          </cell>
        </row>
      </sheetData>
      <sheetData sheetId="13">
        <row r="66">
          <cell r="C66">
            <v>102772272</v>
          </cell>
          <cell r="D66">
            <v>104798602</v>
          </cell>
        </row>
        <row r="67">
          <cell r="C67">
            <v>61386541</v>
          </cell>
          <cell r="D67">
            <v>57667144</v>
          </cell>
        </row>
        <row r="68">
          <cell r="C68">
            <v>19511218</v>
          </cell>
          <cell r="D68">
            <v>17645449</v>
          </cell>
        </row>
        <row r="69">
          <cell r="C69">
            <v>3775969</v>
          </cell>
          <cell r="D69">
            <v>3702805</v>
          </cell>
        </row>
      </sheetData>
      <sheetData sheetId="15">
        <row r="6">
          <cell r="H6">
            <v>564640.7765143001</v>
          </cell>
        </row>
        <row r="7">
          <cell r="H7">
            <v>-1971064.402035</v>
          </cell>
        </row>
        <row r="8">
          <cell r="H8">
            <v>208844.71860000002</v>
          </cell>
        </row>
        <row r="9">
          <cell r="H9">
            <v>1179.8887</v>
          </cell>
        </row>
        <row r="10">
          <cell r="H10">
            <v>26918.20700000001</v>
          </cell>
        </row>
        <row r="11">
          <cell r="H11">
            <v>1992.7836650000008</v>
          </cell>
        </row>
        <row r="12">
          <cell r="H12">
            <v>-2210000</v>
          </cell>
        </row>
      </sheetData>
      <sheetData sheetId="22">
        <row r="14">
          <cell r="D14">
            <v>298661030.4799296</v>
          </cell>
          <cell r="E14">
            <v>3224944.959874221</v>
          </cell>
          <cell r="F14">
            <v>446765.37479674537</v>
          </cell>
          <cell r="G14">
            <v>16698894.293063316</v>
          </cell>
        </row>
      </sheetData>
      <sheetData sheetId="23">
        <row r="7">
          <cell r="F7">
            <v>29628407.148434304</v>
          </cell>
        </row>
        <row r="8">
          <cell r="F8">
            <v>14464727.616434256</v>
          </cell>
        </row>
        <row r="9">
          <cell r="F9">
            <v>3940691.152184138</v>
          </cell>
        </row>
        <row r="11">
          <cell r="F11">
            <v>51861248.44835175</v>
          </cell>
        </row>
        <row r="12">
          <cell r="F12">
            <v>13177082.736919623</v>
          </cell>
        </row>
        <row r="13">
          <cell r="F13">
            <v>4997560.031999999</v>
          </cell>
        </row>
      </sheetData>
      <sheetData sheetId="25">
        <row r="34">
          <cell r="D34">
            <v>25517210.56753329</v>
          </cell>
        </row>
        <row r="35">
          <cell r="D35">
            <v>6607353.433872807</v>
          </cell>
        </row>
        <row r="36">
          <cell r="D36">
            <v>3058285.4304698226</v>
          </cell>
        </row>
      </sheetData>
      <sheetData sheetId="26">
        <row r="6">
          <cell r="H6">
            <v>9244803.95476666</v>
          </cell>
          <cell r="I6">
            <v>3147811.32932553</v>
          </cell>
          <cell r="J6">
            <v>1528151.141290373</v>
          </cell>
          <cell r="L6">
            <v>861562.0133985888</v>
          </cell>
          <cell r="M6">
            <v>293357.726130499</v>
          </cell>
          <cell r="N6">
            <v>142414.80733495078</v>
          </cell>
        </row>
        <row r="7">
          <cell r="H7">
            <v>6134139.585925628</v>
          </cell>
          <cell r="I7">
            <v>2088645.057128015</v>
          </cell>
          <cell r="J7">
            <v>1013963.3522713574</v>
          </cell>
          <cell r="L7">
            <v>-1499387.0923561084</v>
          </cell>
          <cell r="N7">
            <v>-247846.26127616712</v>
          </cell>
        </row>
        <row r="8">
          <cell r="M8">
            <v>157481.58176080894</v>
          </cell>
        </row>
        <row r="9">
          <cell r="M9">
            <v>816.1694241007046</v>
          </cell>
        </row>
        <row r="10">
          <cell r="M10">
            <v>19313.221752682675</v>
          </cell>
        </row>
        <row r="11">
          <cell r="M11">
            <v>1657.7635607968816</v>
          </cell>
        </row>
        <row r="12">
          <cell r="M12">
            <v>-689802.8375411138</v>
          </cell>
        </row>
      </sheetData>
      <sheetData sheetId="27">
        <row r="28">
          <cell r="H28">
            <v>46545910.21005</v>
          </cell>
          <cell r="I28">
            <v>-23676996.45121</v>
          </cell>
          <cell r="J28">
            <v>-17193530.38296</v>
          </cell>
        </row>
        <row r="29">
          <cell r="H29">
            <v>10587739.504267156</v>
          </cell>
          <cell r="I29">
            <v>-1499351.5144677684</v>
          </cell>
          <cell r="J29">
            <v>54724.960242490924</v>
          </cell>
        </row>
        <row r="30">
          <cell r="H30">
            <v>-4652736.425650485</v>
          </cell>
          <cell r="I30">
            <v>1962749.783009801</v>
          </cell>
          <cell r="J30">
            <v>1729553.7348297192</v>
          </cell>
        </row>
      </sheetData>
      <sheetData sheetId="35">
        <row r="6">
          <cell r="G6">
            <v>2458153.036621608</v>
          </cell>
        </row>
        <row r="7">
          <cell r="G7">
            <v>-14371254.86329</v>
          </cell>
        </row>
        <row r="8">
          <cell r="G8">
            <v>-1483651.5426</v>
          </cell>
        </row>
        <row r="9">
          <cell r="G9">
            <v>-4789.286700000001</v>
          </cell>
        </row>
        <row r="10">
          <cell r="G10">
            <v>-143118.297</v>
          </cell>
        </row>
        <row r="11">
          <cell r="G11">
            <v>-10254.73699</v>
          </cell>
        </row>
        <row r="12">
          <cell r="G12">
            <v>-12729441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19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3"/>
    </sheetNames>
    <sheetDataSet>
      <sheetData sheetId="0">
        <row r="118">
          <cell r="BF118">
            <v>6.346</v>
          </cell>
          <cell r="CB118">
            <v>6.362</v>
          </cell>
          <cell r="CX118">
            <v>6.395</v>
          </cell>
        </row>
        <row r="119">
          <cell r="BF119">
            <v>0.076</v>
          </cell>
          <cell r="CB119">
            <v>0.075</v>
          </cell>
          <cell r="CX119">
            <v>0.074</v>
          </cell>
        </row>
        <row r="120">
          <cell r="BF120">
            <v>0.007</v>
          </cell>
          <cell r="CB120">
            <v>0.007</v>
          </cell>
          <cell r="CX120">
            <v>0.007</v>
          </cell>
        </row>
        <row r="121">
          <cell r="BF121">
            <v>0.011</v>
          </cell>
          <cell r="CB121">
            <v>0.011</v>
          </cell>
          <cell r="CX121">
            <v>0.011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Кол-во точек поставки"/>
      <sheetName val="Баланс ээ и эм"/>
      <sheetName val="Цены "/>
      <sheetName val="НВВ 2018 утв."/>
      <sheetName val="НР всего"/>
      <sheetName val="СН нас."/>
      <sheetName val="ЭОЗ нас."/>
      <sheetName val="ЭВ нас."/>
      <sheetName val="Пост. эталоны нас."/>
      <sheetName val="Перем. эталоны нас."/>
      <sheetName val="ТВ нас 2018"/>
      <sheetName val="ТВ нас 2019 "/>
      <sheetName val="РПП нас."/>
      <sheetName val="НР нас."/>
      <sheetName val="Рез. насел."/>
      <sheetName val="СН проч."/>
      <sheetName val="НВВ проч."/>
      <sheetName val="ЭОЗ проч"/>
      <sheetName val="Коэф. доли НВВ по диапаз."/>
      <sheetName val="ЭВ проч."/>
      <sheetName val="Пост. эталоны проч."/>
      <sheetName val="Перем. эталоны проч."/>
      <sheetName val="ТВ проч. и сети"/>
      <sheetName val="РПП проч."/>
      <sheetName val="НР проч."/>
      <sheetName val="Рез. проч."/>
      <sheetName val="СН сет"/>
      <sheetName val="ЭОЗ сет"/>
      <sheetName val="ЭВ сет"/>
      <sheetName val="Пост. эталоны сет"/>
      <sheetName val="Перем. эталоны сет"/>
      <sheetName val="РПП сет"/>
      <sheetName val="Рез. деят. сет"/>
      <sheetName val="НР сет"/>
      <sheetName val="ВЫП сет тарифы"/>
      <sheetName val="Выпад. сет. объемы"/>
    </sheetNames>
    <sheetDataSet>
      <sheetData sheetId="1">
        <row r="12">
          <cell r="E12">
            <v>20700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13.02.2019"/>
      <sheetName val="расшифровка"/>
    </sheetNames>
    <sheetDataSet>
      <sheetData sheetId="0">
        <row r="68">
          <cell r="K68">
            <v>56542.750830000004</v>
          </cell>
        </row>
        <row r="77">
          <cell r="K77">
            <v>51887.070980000004</v>
          </cell>
        </row>
        <row r="84">
          <cell r="K84">
            <v>162400.24331538787</v>
          </cell>
        </row>
        <row r="86">
          <cell r="K86">
            <v>599083.5569053879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Анализ"/>
      <sheetName val="Кол-во точек поставки"/>
      <sheetName val="Баланс ээ и эм"/>
      <sheetName val="Цены "/>
      <sheetName val="НВВ 2019 утв."/>
      <sheetName val="НР всего"/>
      <sheetName val="СН нас."/>
      <sheetName val="ЭОЗ нас."/>
      <sheetName val="ЭВ нас."/>
      <sheetName val="Пост. эталоны нас."/>
      <sheetName val="Перем. эталоны нас."/>
      <sheetName val="ТВ нас 2019"/>
      <sheetName val="ТВ нас 2020"/>
      <sheetName val="РПП нас."/>
      <sheetName val="НР нас."/>
      <sheetName val="Рез. насел."/>
      <sheetName val="СН проч."/>
      <sheetName val="НВВ проч."/>
      <sheetName val="ЭОЗ проч"/>
      <sheetName val="Коэф. доли НВВ по диапаз."/>
      <sheetName val="ЭВ проч."/>
      <sheetName val="Пост. эталоны проч."/>
      <sheetName val="Перем. эталоны проч."/>
      <sheetName val="ТВ проч. и сети"/>
      <sheetName val="РПП проч."/>
      <sheetName val="НР проч."/>
      <sheetName val="Рез. проч."/>
      <sheetName val="СН сет"/>
      <sheetName val="ЭОЗ сет"/>
      <sheetName val="ЭВ сет"/>
      <sheetName val="Пост. эталоны сет"/>
      <sheetName val="Перем. эталоны сет"/>
      <sheetName val="РПП сет"/>
      <sheetName val="Рез. деят. сет"/>
      <sheetName val="НР сет"/>
      <sheetName val="ВЫП сет тарифы"/>
      <sheetName val="Выпад. сет. объемы"/>
      <sheetName val="тариф для населения на 2020"/>
      <sheetName val="Инд нас"/>
      <sheetName val="1 пол 2020"/>
      <sheetName val="2 пол 2020"/>
    </sheetNames>
    <sheetDataSet>
      <sheetData sheetId="1">
        <row r="9">
          <cell r="K9">
            <v>696630087.7799724</v>
          </cell>
        </row>
        <row r="14">
          <cell r="K14">
            <v>70696918.3606968</v>
          </cell>
        </row>
        <row r="15">
          <cell r="K15">
            <v>68353302.13999999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</sheetNames>
    <sheetDataSet>
      <sheetData sheetId="0">
        <row r="28">
          <cell r="E28">
            <v>382.48333333333335</v>
          </cell>
          <cell r="P28">
            <v>45495.773236306595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89">
          <cell r="O89">
            <v>46330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Кол-во точек поставки"/>
      <sheetName val="Баланс ээ и эм"/>
      <sheetName val="Цены "/>
      <sheetName val="НВВ 2017 утв."/>
      <sheetName val="НР всего"/>
      <sheetName val="СН нас."/>
      <sheetName val="ЭОЗ нас."/>
      <sheetName val="ЭВ нас."/>
      <sheetName val="Пост. эталоны нас."/>
      <sheetName val="Перем. эталоны нас."/>
      <sheetName val="ТВ нас 2018"/>
      <sheetName val="ТВ нас 2019 "/>
      <sheetName val="РПП нас."/>
      <sheetName val="НР нас."/>
      <sheetName val="Рез. насел."/>
      <sheetName val="СН проч."/>
      <sheetName val="НВВ проч."/>
      <sheetName val="ЭОЗ проч"/>
      <sheetName val="Коэф. доли НВВ по диапаз."/>
      <sheetName val="ЭВ проч."/>
      <sheetName val="Пост. эталоны проч."/>
      <sheetName val="Перем. эталоны проч."/>
      <sheetName val="ТВ проч. и сети"/>
      <sheetName val="РПП проч."/>
      <sheetName val="НР проч."/>
      <sheetName val="Рез. проч."/>
      <sheetName val="СН сет"/>
      <sheetName val="ЭОЗ сет"/>
      <sheetName val="ЭВ сет"/>
      <sheetName val="Пост. эталоны сет"/>
      <sheetName val="Перем. эталоны сет"/>
      <sheetName val="РПП сет"/>
      <sheetName val="Рез. деят. сет"/>
      <sheetName val="НР сет"/>
      <sheetName val="ВЫП сет тарифы"/>
      <sheetName val="Выпад. сет. объемы"/>
    </sheetNames>
    <sheetDataSet>
      <sheetData sheetId="1">
        <row r="18">
          <cell r="E18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мета "/>
      <sheetName val="свод"/>
      <sheetName val="свод2"/>
      <sheetName val="2.3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расходов RAB"/>
      <sheetName val="расчет НВВ РСК по RAB"/>
      <sheetName val="Лист1"/>
      <sheetName val="Расчет НВВ общий"/>
      <sheetName val="Расчет котловых тарифов"/>
      <sheetName val="перекрестка"/>
      <sheetName val="услуга прочие"/>
      <sheetName val="Параметры"/>
    </sheetNames>
    <sheetDataSet>
      <sheetData sheetId="12">
        <row r="13">
          <cell r="F13">
            <v>0</v>
          </cell>
        </row>
        <row r="14">
          <cell r="F14">
            <v>17.59</v>
          </cell>
        </row>
        <row r="15">
          <cell r="F15">
            <v>0</v>
          </cell>
        </row>
        <row r="16">
          <cell r="F16">
            <v>988.66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45.39</v>
          </cell>
        </row>
        <row r="21">
          <cell r="F21">
            <v>0</v>
          </cell>
        </row>
        <row r="22">
          <cell r="F22">
            <v>11.98</v>
          </cell>
        </row>
        <row r="23">
          <cell r="F23">
            <v>0</v>
          </cell>
        </row>
        <row r="24">
          <cell r="F24">
            <v>32.55</v>
          </cell>
        </row>
        <row r="25">
          <cell r="F25">
            <v>35.19</v>
          </cell>
        </row>
        <row r="26">
          <cell r="F26">
            <v>21.99</v>
          </cell>
        </row>
        <row r="27">
          <cell r="F27">
            <v>1153.3500000000001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1153.3500000000001</v>
          </cell>
        </row>
        <row r="31">
          <cell r="F31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1153.3500000000001</v>
          </cell>
        </row>
        <row r="49">
          <cell r="F49">
            <v>0.943</v>
          </cell>
        </row>
        <row r="51">
          <cell r="F51">
            <v>12</v>
          </cell>
        </row>
      </sheetData>
      <sheetData sheetId="14">
        <row r="5">
          <cell r="E5" t="str">
            <v>L9</v>
          </cell>
          <cell r="K5">
            <v>988.66</v>
          </cell>
        </row>
        <row r="6">
          <cell r="D6">
            <v>1153.35</v>
          </cell>
          <cell r="E6" t="str">
            <v>L10</v>
          </cell>
          <cell r="K6">
            <v>0</v>
          </cell>
        </row>
        <row r="7">
          <cell r="D7">
            <v>0.943</v>
          </cell>
          <cell r="E7" t="str">
            <v>L10.1</v>
          </cell>
          <cell r="K7">
            <v>0.943</v>
          </cell>
        </row>
        <row r="8">
          <cell r="D8">
            <v>122.30646871686108</v>
          </cell>
          <cell r="E8" t="str">
            <v>L10.2</v>
          </cell>
          <cell r="K8">
            <v>122.31</v>
          </cell>
        </row>
        <row r="9">
          <cell r="D9">
            <v>8612.627</v>
          </cell>
          <cell r="E9" t="str">
            <v>L11</v>
          </cell>
          <cell r="G9">
            <v>262.687</v>
          </cell>
          <cell r="H9">
            <v>8349.94</v>
          </cell>
          <cell r="I9">
            <v>0</v>
          </cell>
          <cell r="J9">
            <v>0</v>
          </cell>
          <cell r="K9">
            <v>0</v>
          </cell>
        </row>
        <row r="10">
          <cell r="D10">
            <v>223973.80099999998</v>
          </cell>
          <cell r="E10" t="str">
            <v>L12</v>
          </cell>
          <cell r="G10">
            <v>91101.81999999999</v>
          </cell>
          <cell r="H10">
            <v>132871.98099999997</v>
          </cell>
          <cell r="I10">
            <v>0</v>
          </cell>
          <cell r="J10">
            <v>0</v>
          </cell>
          <cell r="K10">
            <v>45.39</v>
          </cell>
        </row>
        <row r="11">
          <cell r="D11">
            <v>0</v>
          </cell>
          <cell r="E11" t="str">
            <v>L12_1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70664.514</v>
          </cell>
          <cell r="E12" t="str">
            <v>L13</v>
          </cell>
          <cell r="G12">
            <v>27639.909999999996</v>
          </cell>
          <cell r="H12">
            <v>43024.60400000001</v>
          </cell>
          <cell r="I12">
            <v>0</v>
          </cell>
          <cell r="J12">
            <v>0</v>
          </cell>
          <cell r="K12">
            <v>11.98</v>
          </cell>
        </row>
        <row r="13">
          <cell r="D13">
            <v>0</v>
          </cell>
          <cell r="E13" t="str">
            <v>L13_1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>
            <v>45804.70000000001</v>
          </cell>
          <cell r="E14" t="str">
            <v>L14</v>
          </cell>
          <cell r="G14">
            <v>6971.36</v>
          </cell>
          <cell r="H14">
            <v>38833.34000000001</v>
          </cell>
          <cell r="I14">
            <v>0</v>
          </cell>
          <cell r="J14">
            <v>0</v>
          </cell>
          <cell r="K14">
            <v>32.55</v>
          </cell>
        </row>
        <row r="15">
          <cell r="D15">
            <v>17510.789999999997</v>
          </cell>
          <cell r="E15" t="str">
            <v>L15</v>
          </cell>
          <cell r="G15">
            <v>0</v>
          </cell>
          <cell r="H15">
            <v>17510.789999999997</v>
          </cell>
          <cell r="I15">
            <v>0</v>
          </cell>
          <cell r="J15">
            <v>0</v>
          </cell>
          <cell r="K15">
            <v>35.19</v>
          </cell>
        </row>
        <row r="16">
          <cell r="D16">
            <v>249712.3</v>
          </cell>
          <cell r="E16" t="str">
            <v>L16</v>
          </cell>
          <cell r="G16">
            <v>89798.44999999998</v>
          </cell>
          <cell r="H16">
            <v>159913.85</v>
          </cell>
          <cell r="I16">
            <v>0</v>
          </cell>
          <cell r="J16">
            <v>0</v>
          </cell>
          <cell r="K16">
            <v>39.58</v>
          </cell>
        </row>
        <row r="17">
          <cell r="D17">
            <v>91281.82999999999</v>
          </cell>
          <cell r="E17" t="str">
            <v>L17</v>
          </cell>
          <cell r="G17">
            <v>1284.7</v>
          </cell>
          <cell r="H17">
            <v>89997.12999999999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531.07</v>
          </cell>
          <cell r="E18" t="str">
            <v>L18</v>
          </cell>
          <cell r="G18">
            <v>0</v>
          </cell>
          <cell r="H18">
            <v>531.07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22864.873099999997</v>
          </cell>
          <cell r="E19" t="str">
            <v>L19</v>
          </cell>
          <cell r="G19">
            <v>10598.867099999998</v>
          </cell>
          <cell r="H19">
            <v>12266.006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 t="str">
            <v>L20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0</v>
          </cell>
          <cell r="E22" t="str">
            <v>L20.1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D23">
            <v>16736.994899999998</v>
          </cell>
          <cell r="E23" t="str">
            <v>L21</v>
          </cell>
          <cell r="G23">
            <v>9641.307099999998</v>
          </cell>
          <cell r="H23">
            <v>7095.687799999999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6127.878200000001</v>
          </cell>
          <cell r="E24" t="str">
            <v>L22</v>
          </cell>
          <cell r="G24">
            <v>957.5600000000001</v>
          </cell>
          <cell r="H24">
            <v>5170.318200000001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731047.7151</v>
          </cell>
          <cell r="E25" t="str">
            <v>L23</v>
          </cell>
          <cell r="F25">
            <v>0</v>
          </cell>
          <cell r="G25">
            <v>227657.79409999997</v>
          </cell>
          <cell r="H25">
            <v>502236.57099999994</v>
          </cell>
          <cell r="I25">
            <v>0</v>
          </cell>
          <cell r="J25">
            <v>0</v>
          </cell>
          <cell r="K25">
            <v>1153.35</v>
          </cell>
        </row>
        <row r="27">
          <cell r="D27">
            <v>393211.9</v>
          </cell>
          <cell r="E27" t="str">
            <v>L24</v>
          </cell>
          <cell r="H27">
            <v>393211.9</v>
          </cell>
          <cell r="I27">
            <v>393211.9</v>
          </cell>
        </row>
        <row r="28">
          <cell r="D28">
            <v>591492</v>
          </cell>
          <cell r="E28" t="str">
            <v>L25</v>
          </cell>
          <cell r="H28">
            <v>591492</v>
          </cell>
          <cell r="I28">
            <v>591492</v>
          </cell>
        </row>
        <row r="30">
          <cell r="D30">
            <v>385685.713215</v>
          </cell>
          <cell r="E30" t="str">
            <v>L25.1</v>
          </cell>
          <cell r="H30">
            <v>385685.713215</v>
          </cell>
          <cell r="I30">
            <v>385685.713215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  <sheetName val="XLR_NoRangeSheet"/>
      <sheetName val="Сводная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Отчёт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тарифы"/>
      <sheetName val="расчет услуги  с перекресткой"/>
      <sheetName val="TEHSHEET"/>
    </sheetNames>
    <sheetDataSet>
      <sheetData sheetId="2">
        <row r="13">
          <cell r="E13" t="str">
            <v>Республика Мордовия</v>
          </cell>
        </row>
        <row r="27">
          <cell r="F27" t="str">
            <v>Предложение регионального регулятора</v>
          </cell>
        </row>
      </sheetData>
      <sheetData sheetId="6">
        <row r="15">
          <cell r="AA15">
            <v>590.48</v>
          </cell>
          <cell r="AB15">
            <v>827.58</v>
          </cell>
        </row>
        <row r="16">
          <cell r="AB16">
            <v>587.5</v>
          </cell>
        </row>
        <row r="17">
          <cell r="AC17">
            <v>783.92</v>
          </cell>
        </row>
        <row r="18">
          <cell r="AB18">
            <v>37.66</v>
          </cell>
        </row>
        <row r="19">
          <cell r="Z19">
            <v>2797.43</v>
          </cell>
          <cell r="AA19">
            <v>55.47</v>
          </cell>
          <cell r="AB19">
            <v>27.57</v>
          </cell>
        </row>
        <row r="25">
          <cell r="Z25">
            <v>1250.83</v>
          </cell>
          <cell r="AA25">
            <v>23.95</v>
          </cell>
          <cell r="AB25">
            <v>566.27</v>
          </cell>
          <cell r="AC25">
            <v>660.055</v>
          </cell>
        </row>
        <row r="27">
          <cell r="AB27">
            <v>15.96</v>
          </cell>
        </row>
        <row r="29">
          <cell r="Z29">
            <v>0</v>
          </cell>
        </row>
      </sheetData>
      <sheetData sheetId="7">
        <row r="15">
          <cell r="AA15">
            <v>133.94</v>
          </cell>
          <cell r="AB15">
            <v>192.6965</v>
          </cell>
        </row>
        <row r="16">
          <cell r="AB16">
            <v>129.8</v>
          </cell>
        </row>
        <row r="17">
          <cell r="AC17">
            <v>179.8089</v>
          </cell>
        </row>
        <row r="18">
          <cell r="AB18">
            <v>7.44</v>
          </cell>
        </row>
        <row r="19">
          <cell r="Z19">
            <v>599.3581</v>
          </cell>
          <cell r="AA19">
            <v>13.3</v>
          </cell>
          <cell r="AB19">
            <v>12.03</v>
          </cell>
        </row>
        <row r="21">
          <cell r="Z21">
            <v>27.53</v>
          </cell>
          <cell r="AA21">
            <v>7.99</v>
          </cell>
          <cell r="AB21">
            <v>26.4226</v>
          </cell>
          <cell r="AC21">
            <v>27.5969</v>
          </cell>
        </row>
        <row r="25">
          <cell r="Z25">
            <v>245.203</v>
          </cell>
          <cell r="AA25">
            <v>9.448</v>
          </cell>
          <cell r="AB25">
            <v>135.723</v>
          </cell>
          <cell r="AC25">
            <v>152.212</v>
          </cell>
        </row>
        <row r="27">
          <cell r="AB27">
            <v>5.6</v>
          </cell>
        </row>
        <row r="29">
          <cell r="Z29">
            <v>0</v>
          </cell>
        </row>
      </sheetData>
      <sheetData sheetId="8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407.202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818.5730000000001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351.45</v>
          </cell>
        </row>
        <row r="13">
          <cell r="E13">
            <v>721013.0499999999</v>
          </cell>
          <cell r="F13">
            <v>867927.3049400001</v>
          </cell>
          <cell r="G13">
            <v>997767.4633798228</v>
          </cell>
          <cell r="H13">
            <v>1112864.5534500415</v>
          </cell>
          <cell r="I13">
            <v>916124.5590923234</v>
          </cell>
        </row>
        <row r="14">
          <cell r="E14">
            <v>46269.59</v>
          </cell>
          <cell r="F14">
            <v>66426.09297</v>
          </cell>
          <cell r="G14">
            <v>51713.65</v>
          </cell>
          <cell r="H14">
            <v>62859.2</v>
          </cell>
          <cell r="I14">
            <v>51853.4</v>
          </cell>
        </row>
        <row r="15">
          <cell r="E15">
            <v>21454.98</v>
          </cell>
          <cell r="F15">
            <v>24576.629730000004</v>
          </cell>
          <cell r="G15">
            <v>24843.43</v>
          </cell>
          <cell r="H15">
            <v>27712.3</v>
          </cell>
          <cell r="I15">
            <v>25007.86</v>
          </cell>
        </row>
        <row r="16">
          <cell r="E16">
            <v>24814.61</v>
          </cell>
          <cell r="F16">
            <v>41849.46324</v>
          </cell>
          <cell r="G16">
            <v>26870.22</v>
          </cell>
          <cell r="H16">
            <v>35146.9</v>
          </cell>
          <cell r="I16">
            <v>26845.54</v>
          </cell>
        </row>
        <row r="17">
          <cell r="E17">
            <v>16754.4</v>
          </cell>
          <cell r="F17">
            <v>15877.262270000001</v>
          </cell>
          <cell r="G17">
            <v>16763.25</v>
          </cell>
          <cell r="H17">
            <v>18838.300000000003</v>
          </cell>
          <cell r="I17">
            <v>19447.06</v>
          </cell>
        </row>
        <row r="18">
          <cell r="E18">
            <v>16735</v>
          </cell>
          <cell r="F18">
            <v>15866.16227</v>
          </cell>
          <cell r="G18">
            <v>16424.9</v>
          </cell>
          <cell r="H18">
            <v>18500.4</v>
          </cell>
          <cell r="I18">
            <v>19447.06</v>
          </cell>
        </row>
        <row r="19">
          <cell r="E19">
            <v>19.4</v>
          </cell>
          <cell r="F19">
            <v>11.1</v>
          </cell>
          <cell r="G19">
            <v>338.35</v>
          </cell>
          <cell r="H19">
            <v>337.9</v>
          </cell>
        </row>
        <row r="20">
          <cell r="E20">
            <v>144790.58</v>
          </cell>
          <cell r="F20">
            <v>131158.6</v>
          </cell>
          <cell r="G20">
            <v>153579</v>
          </cell>
          <cell r="H20">
            <v>162411</v>
          </cell>
          <cell r="I20">
            <v>156179.8465558868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26440.80626502518</v>
          </cell>
        </row>
        <row r="22">
          <cell r="E22">
            <v>144790.361647</v>
          </cell>
          <cell r="F22">
            <v>131158.6</v>
          </cell>
          <cell r="G22">
            <v>153579</v>
          </cell>
          <cell r="H22">
            <v>162411</v>
          </cell>
          <cell r="I22">
            <v>129739.04029086161</v>
          </cell>
        </row>
        <row r="23">
          <cell r="E23">
            <v>53956.7</v>
          </cell>
          <cell r="F23">
            <v>48367.4</v>
          </cell>
          <cell r="G23">
            <v>68836.41</v>
          </cell>
          <cell r="H23">
            <v>56679.04964313069</v>
          </cell>
          <cell r="I23">
            <v>56647.26451334305</v>
          </cell>
        </row>
        <row r="24">
          <cell r="E24">
            <v>15899.8</v>
          </cell>
          <cell r="F24">
            <v>13845.6</v>
          </cell>
          <cell r="G24">
            <v>17182.42</v>
          </cell>
          <cell r="H24">
            <v>30031.262095500857</v>
          </cell>
          <cell r="I24">
            <v>25295.26471307751</v>
          </cell>
        </row>
        <row r="25">
          <cell r="E25">
            <v>46393.405954598886</v>
          </cell>
          <cell r="F25">
            <v>44561.59642470439</v>
          </cell>
          <cell r="G25">
            <v>48513.4</v>
          </cell>
          <cell r="H25">
            <v>53350.4409304968</v>
          </cell>
          <cell r="I25">
            <v>30201.256483271332</v>
          </cell>
        </row>
        <row r="26">
          <cell r="E26">
            <v>28540.455692401116</v>
          </cell>
          <cell r="F26">
            <v>24384.17207229561</v>
          </cell>
          <cell r="G26">
            <v>30872.47</v>
          </cell>
          <cell r="H26">
            <v>22216.213020871655</v>
          </cell>
          <cell r="I26">
            <v>17595.254581169705</v>
          </cell>
        </row>
        <row r="27">
          <cell r="E27">
            <v>212824</v>
          </cell>
          <cell r="F27">
            <v>231281</v>
          </cell>
          <cell r="G27">
            <v>291579</v>
          </cell>
          <cell r="H27">
            <v>351917</v>
          </cell>
          <cell r="I27">
            <v>295938.97853643657</v>
          </cell>
        </row>
        <row r="28">
          <cell r="E28">
            <v>55335.02</v>
          </cell>
          <cell r="F28">
            <v>62525.26197000001</v>
          </cell>
          <cell r="G28">
            <v>75811.92037146624</v>
          </cell>
          <cell r="H28">
            <v>87675.0934500416</v>
          </cell>
          <cell r="I28">
            <v>76944.134</v>
          </cell>
        </row>
        <row r="29">
          <cell r="E29">
            <v>76444.5</v>
          </cell>
          <cell r="F29">
            <v>94287.65674</v>
          </cell>
          <cell r="G29">
            <v>106497.76</v>
          </cell>
          <cell r="H29">
            <v>126896.5</v>
          </cell>
          <cell r="I29">
            <v>96070.11</v>
          </cell>
        </row>
        <row r="30">
          <cell r="E30">
            <v>168594.96</v>
          </cell>
          <cell r="F30">
            <v>266371.43099</v>
          </cell>
          <cell r="G30">
            <v>301822.88300835656</v>
          </cell>
          <cell r="H30">
            <v>302267.45999999996</v>
          </cell>
          <cell r="I30">
            <v>219691.03000000003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E36">
            <v>55260.09</v>
          </cell>
          <cell r="F36">
            <v>92633.3</v>
          </cell>
          <cell r="G36">
            <v>63494.42</v>
          </cell>
          <cell r="H36">
            <v>87304.69</v>
          </cell>
          <cell r="I36">
            <v>50994.9</v>
          </cell>
        </row>
        <row r="37">
          <cell r="E37">
            <v>21721.95</v>
          </cell>
          <cell r="F37">
            <v>16649.709560000003</v>
          </cell>
          <cell r="G37">
            <v>20373.449999999997</v>
          </cell>
          <cell r="H37">
            <v>20631.25</v>
          </cell>
          <cell r="I37">
            <v>20356.79</v>
          </cell>
        </row>
        <row r="38">
          <cell r="E38">
            <v>20612.31</v>
          </cell>
          <cell r="F38">
            <v>11109.655560000001</v>
          </cell>
          <cell r="G38">
            <v>10916.15</v>
          </cell>
          <cell r="H38">
            <v>10916.15</v>
          </cell>
          <cell r="I38">
            <v>10918.29</v>
          </cell>
        </row>
        <row r="39">
          <cell r="E39">
            <v>707.64</v>
          </cell>
          <cell r="F39">
            <v>1295.464</v>
          </cell>
          <cell r="G39">
            <v>1104.4</v>
          </cell>
          <cell r="H39">
            <v>1263.8</v>
          </cell>
          <cell r="I39">
            <v>1085.6</v>
          </cell>
        </row>
        <row r="40">
          <cell r="E40">
            <v>402</v>
          </cell>
          <cell r="F40">
            <v>4244.59</v>
          </cell>
          <cell r="G40">
            <v>8352.9</v>
          </cell>
          <cell r="H40">
            <v>8451.3</v>
          </cell>
          <cell r="I40">
            <v>8352.9</v>
          </cell>
        </row>
        <row r="41">
          <cell r="E41">
            <v>91612.92</v>
          </cell>
          <cell r="F41">
            <v>157088.42143</v>
          </cell>
          <cell r="G41">
            <v>217955.01300835656</v>
          </cell>
          <cell r="H41">
            <v>194331.52</v>
          </cell>
          <cell r="I41">
            <v>148339.34000000003</v>
          </cell>
        </row>
        <row r="42">
          <cell r="E42">
            <v>4203.34</v>
          </cell>
          <cell r="F42">
            <v>6693.99496</v>
          </cell>
          <cell r="G42">
            <v>5310.19</v>
          </cell>
          <cell r="H42">
            <v>5697.52</v>
          </cell>
          <cell r="I42">
            <v>5324.01</v>
          </cell>
        </row>
        <row r="43">
          <cell r="E43">
            <v>5559</v>
          </cell>
          <cell r="F43">
            <v>7569.587930000001</v>
          </cell>
          <cell r="G43">
            <v>5443.76</v>
          </cell>
          <cell r="H43">
            <v>7520.4</v>
          </cell>
          <cell r="I43">
            <v>5558.2</v>
          </cell>
        </row>
        <row r="44">
          <cell r="E44">
            <v>8756.78</v>
          </cell>
          <cell r="F44">
            <v>20072.384239999996</v>
          </cell>
          <cell r="G44">
            <v>10394.5</v>
          </cell>
          <cell r="H44">
            <v>15337.87</v>
          </cell>
          <cell r="I44">
            <v>10404.07</v>
          </cell>
        </row>
        <row r="45">
          <cell r="E45">
            <v>2078.35</v>
          </cell>
          <cell r="F45">
            <v>2170.55995</v>
          </cell>
          <cell r="G45">
            <v>25875.15</v>
          </cell>
          <cell r="H45">
            <v>23237</v>
          </cell>
          <cell r="I45">
            <v>24403.1</v>
          </cell>
        </row>
        <row r="46">
          <cell r="E46">
            <v>7844</v>
          </cell>
          <cell r="F46">
            <v>5470.21545</v>
          </cell>
          <cell r="G46">
            <v>8450.66</v>
          </cell>
          <cell r="H46">
            <v>7846.05</v>
          </cell>
          <cell r="I46">
            <v>8488.32</v>
          </cell>
        </row>
        <row r="47">
          <cell r="E47">
            <v>16381.4</v>
          </cell>
          <cell r="F47">
            <v>19417.304079999998</v>
          </cell>
          <cell r="G47">
            <v>39309.4</v>
          </cell>
          <cell r="H47">
            <v>25328.1</v>
          </cell>
          <cell r="I47">
            <v>41795.56</v>
          </cell>
        </row>
        <row r="48">
          <cell r="E48">
            <v>2759.01</v>
          </cell>
          <cell r="F48">
            <v>9478.20687</v>
          </cell>
          <cell r="G48">
            <v>2994.35</v>
          </cell>
          <cell r="H48">
            <v>8898.03</v>
          </cell>
          <cell r="I48">
            <v>3000.6</v>
          </cell>
        </row>
        <row r="49">
          <cell r="E49">
            <v>3150</v>
          </cell>
          <cell r="F49">
            <v>3104.6970999999994</v>
          </cell>
          <cell r="G49">
            <v>3416.9</v>
          </cell>
          <cell r="H49">
            <v>3630.4</v>
          </cell>
          <cell r="I49">
            <v>3425.71</v>
          </cell>
        </row>
        <row r="50">
          <cell r="E50">
            <v>11074.88</v>
          </cell>
          <cell r="F50">
            <v>16377.64085</v>
          </cell>
          <cell r="G50">
            <v>11609.68</v>
          </cell>
          <cell r="H50">
            <v>16994.36</v>
          </cell>
          <cell r="I50">
            <v>11592.22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554</v>
          </cell>
          <cell r="I51">
            <v>0</v>
          </cell>
        </row>
        <row r="52">
          <cell r="E52">
            <v>0</v>
          </cell>
          <cell r="F52">
            <v>5490.5</v>
          </cell>
          <cell r="G52">
            <v>0</v>
          </cell>
          <cell r="H52">
            <v>6955</v>
          </cell>
          <cell r="I52">
            <v>0</v>
          </cell>
        </row>
        <row r="53">
          <cell r="E53">
            <v>29806.16</v>
          </cell>
          <cell r="F53">
            <v>61243.33</v>
          </cell>
          <cell r="G53">
            <v>105150.42300835656</v>
          </cell>
          <cell r="H53">
            <v>72332.79</v>
          </cell>
          <cell r="I53">
            <v>34347.55</v>
          </cell>
        </row>
        <row r="54">
          <cell r="E54">
            <v>16503.450100000002</v>
          </cell>
          <cell r="F54">
            <v>12354.25</v>
          </cell>
          <cell r="G54">
            <v>23889.07</v>
          </cell>
          <cell r="H54">
            <v>23547.06</v>
          </cell>
          <cell r="I54">
            <v>11683.440000000002</v>
          </cell>
        </row>
        <row r="55">
          <cell r="E55">
            <v>2283.17</v>
          </cell>
          <cell r="F55">
            <v>1930.75</v>
          </cell>
          <cell r="G55">
            <v>2406.47</v>
          </cell>
          <cell r="H55">
            <v>4635.06</v>
          </cell>
          <cell r="I55">
            <v>2406.47</v>
          </cell>
        </row>
        <row r="56">
          <cell r="E56">
            <v>10225</v>
          </cell>
          <cell r="F56">
            <v>10423.5</v>
          </cell>
          <cell r="G56">
            <v>14876</v>
          </cell>
          <cell r="H56">
            <v>18700</v>
          </cell>
          <cell r="I56">
            <v>14876</v>
          </cell>
        </row>
        <row r="57">
          <cell r="E57">
            <v>3995.2801000000004</v>
          </cell>
          <cell r="F57">
            <v>0</v>
          </cell>
          <cell r="G57">
            <v>6394.599999999999</v>
          </cell>
          <cell r="H57">
            <v>0</v>
          </cell>
          <cell r="I57">
            <v>0</v>
          </cell>
        </row>
        <row r="58">
          <cell r="E58">
            <v>1130.9454</v>
          </cell>
          <cell r="F58">
            <v>0</v>
          </cell>
          <cell r="G58">
            <v>1808.1514</v>
          </cell>
          <cell r="H58">
            <v>0</v>
          </cell>
        </row>
        <row r="59">
          <cell r="E59">
            <v>500.7825</v>
          </cell>
          <cell r="F59">
            <v>0</v>
          </cell>
          <cell r="G59">
            <v>814.804</v>
          </cell>
          <cell r="H59">
            <v>0</v>
          </cell>
        </row>
        <row r="60">
          <cell r="E60">
            <v>1334.8132</v>
          </cell>
          <cell r="F60">
            <v>0</v>
          </cell>
          <cell r="G60">
            <v>2131.7759362339957</v>
          </cell>
          <cell r="H60">
            <v>0</v>
          </cell>
        </row>
        <row r="61">
          <cell r="E61">
            <v>1028.739</v>
          </cell>
          <cell r="F61">
            <v>0</v>
          </cell>
          <cell r="G61">
            <v>1639.8686637660041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212</v>
          </cell>
          <cell r="H62">
            <v>212</v>
          </cell>
          <cell r="I62">
            <v>226.84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-5825.87</v>
          </cell>
        </row>
        <row r="64">
          <cell r="E64">
            <v>737516.5001</v>
          </cell>
          <cell r="F64">
            <v>880281.5549400001</v>
          </cell>
          <cell r="G64">
            <v>1021656.5333798227</v>
          </cell>
          <cell r="H64">
            <v>1136411.6134500415</v>
          </cell>
          <cell r="I64">
            <v>927807.9990923235</v>
          </cell>
        </row>
        <row r="65">
          <cell r="E65">
            <v>199768.76887886552</v>
          </cell>
          <cell r="F65">
            <v>232465.0898102786</v>
          </cell>
          <cell r="G65">
            <v>272271.3963029528</v>
          </cell>
          <cell r="H65">
            <v>283156.11452019715</v>
          </cell>
          <cell r="I65">
            <v>197310.01802480113</v>
          </cell>
        </row>
        <row r="66">
          <cell r="E66">
            <v>80465.34849497068</v>
          </cell>
          <cell r="F66">
            <v>95364.01190003645</v>
          </cell>
          <cell r="G66">
            <v>106872.36750433104</v>
          </cell>
          <cell r="H66">
            <v>129860.1447493256</v>
          </cell>
          <cell r="I66">
            <v>97932.66440653546</v>
          </cell>
        </row>
        <row r="67">
          <cell r="E67">
            <v>286835.068107386</v>
          </cell>
          <cell r="F67">
            <v>348810.1220898611</v>
          </cell>
          <cell r="G67">
            <v>408278.0920834168</v>
          </cell>
          <cell r="H67">
            <v>455332.2137812614</v>
          </cell>
          <cell r="I67">
            <v>410438.9775636929</v>
          </cell>
        </row>
        <row r="68">
          <cell r="E68">
            <v>170447.09626577786</v>
          </cell>
          <cell r="F68">
            <v>203642.499636824</v>
          </cell>
          <cell r="G68">
            <v>246060.37748912224</v>
          </cell>
          <cell r="H68">
            <v>267929.1060892574</v>
          </cell>
          <cell r="I68">
            <v>222126.33909729388</v>
          </cell>
        </row>
        <row r="70">
          <cell r="E70">
            <v>91157.84</v>
          </cell>
          <cell r="F70">
            <v>133343.81</v>
          </cell>
          <cell r="G70">
            <v>128163.73999999999</v>
          </cell>
          <cell r="H70">
            <v>153248.69999999998</v>
          </cell>
          <cell r="I70">
            <v>142922.71</v>
          </cell>
        </row>
        <row r="71">
          <cell r="E71">
            <v>55475.5</v>
          </cell>
          <cell r="F71">
            <v>58466.2</v>
          </cell>
          <cell r="G71">
            <v>102530.4</v>
          </cell>
          <cell r="H71">
            <v>102722.5</v>
          </cell>
          <cell r="I71">
            <v>119342.4</v>
          </cell>
        </row>
        <row r="72">
          <cell r="E72">
            <v>50000</v>
          </cell>
          <cell r="F72">
            <v>49358</v>
          </cell>
          <cell r="G72">
            <v>85120</v>
          </cell>
          <cell r="H72">
            <v>85120</v>
          </cell>
          <cell r="I72">
            <v>85120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E74">
            <v>5475.5</v>
          </cell>
          <cell r="F74">
            <v>9108.2</v>
          </cell>
          <cell r="G74">
            <v>15027.4</v>
          </cell>
          <cell r="H74">
            <v>15219.5</v>
          </cell>
          <cell r="I74">
            <v>34222.4</v>
          </cell>
        </row>
        <row r="75">
          <cell r="E75">
            <v>0</v>
          </cell>
          <cell r="F75">
            <v>0</v>
          </cell>
          <cell r="G75">
            <v>2383</v>
          </cell>
          <cell r="H75">
            <v>2383</v>
          </cell>
        </row>
        <row r="76">
          <cell r="E76">
            <v>4410</v>
          </cell>
          <cell r="F76">
            <v>30947.5</v>
          </cell>
          <cell r="G76">
            <v>4410</v>
          </cell>
          <cell r="H76">
            <v>9810</v>
          </cell>
          <cell r="I76">
            <v>4410</v>
          </cell>
        </row>
        <row r="77">
          <cell r="E77">
            <v>17492.5</v>
          </cell>
          <cell r="F77">
            <v>20148</v>
          </cell>
          <cell r="G77">
            <v>19136.4</v>
          </cell>
          <cell r="H77">
            <v>25629.4</v>
          </cell>
          <cell r="I77">
            <v>19170.31</v>
          </cell>
        </row>
        <row r="78">
          <cell r="E78">
            <v>0</v>
          </cell>
          <cell r="F78">
            <v>4016.2</v>
          </cell>
          <cell r="G78">
            <v>0</v>
          </cell>
          <cell r="H78">
            <v>4450</v>
          </cell>
        </row>
        <row r="79">
          <cell r="E79">
            <v>13779.84</v>
          </cell>
          <cell r="F79">
            <v>19765.91</v>
          </cell>
          <cell r="G79">
            <v>2086.94</v>
          </cell>
          <cell r="H79">
            <v>10636.8</v>
          </cell>
        </row>
        <row r="81">
          <cell r="E81">
            <v>133671.9801586187</v>
          </cell>
          <cell r="F81">
            <v>116653.47849700002</v>
          </cell>
          <cell r="G81">
            <v>135802.293860519</v>
          </cell>
          <cell r="H81">
            <v>145440.37480604593</v>
          </cell>
          <cell r="I81">
            <v>156179.85</v>
          </cell>
        </row>
        <row r="83">
          <cell r="E83">
            <v>134574.26294918588</v>
          </cell>
          <cell r="F83">
            <v>194538.0677671053</v>
          </cell>
          <cell r="G83">
            <v>192026.90281510653</v>
          </cell>
          <cell r="H83">
            <v>223972.79630783424</v>
          </cell>
          <cell r="I83">
            <v>188056.19283669308</v>
          </cell>
        </row>
        <row r="84">
          <cell r="E84">
            <v>32297.82310780461</v>
          </cell>
          <cell r="F84">
            <v>46689.13626410527</v>
          </cell>
          <cell r="G84">
            <v>46086.456675625566</v>
          </cell>
          <cell r="H84">
            <v>53753.47111388022</v>
          </cell>
          <cell r="I84">
            <v>45133.48628080634</v>
          </cell>
        </row>
        <row r="85">
          <cell r="E85">
            <v>0</v>
          </cell>
          <cell r="F85">
            <v>0</v>
          </cell>
          <cell r="G85">
            <v>29.28</v>
          </cell>
          <cell r="H85">
            <v>29.28</v>
          </cell>
          <cell r="I85">
            <v>32348.579751515703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2823.9416849894096</v>
          </cell>
        </row>
        <row r="87">
          <cell r="E87">
            <v>4548.782493480235</v>
          </cell>
          <cell r="F87">
            <v>17839.676482509047</v>
          </cell>
          <cell r="G87">
            <v>5989.97533252129</v>
          </cell>
          <cell r="H87">
            <v>18462.165711932317</v>
          </cell>
          <cell r="I87">
            <v>25589.667159415658</v>
          </cell>
        </row>
        <row r="88">
          <cell r="E88">
            <v>10.443822309238392</v>
          </cell>
          <cell r="F88">
            <v>28.018254333060213</v>
          </cell>
          <cell r="G88">
            <v>907.9220358997635</v>
          </cell>
          <cell r="H88">
            <v>998.8063933308423</v>
          </cell>
          <cell r="I88">
            <v>7951.604240772331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2">
          <cell r="E92">
            <v>123455.6631078046</v>
          </cell>
          <cell r="F92">
            <v>180032.94626410527</v>
          </cell>
          <cell r="G92">
            <v>174250.19667562557</v>
          </cell>
          <cell r="H92">
            <v>207002.1711138802</v>
          </cell>
          <cell r="I92">
            <v>188056.19628080633</v>
          </cell>
        </row>
        <row r="93">
          <cell r="E93">
            <v>58768.969523235384</v>
          </cell>
          <cell r="F93">
            <v>67759.24498737205</v>
          </cell>
          <cell r="G93">
            <v>91147.2741716138</v>
          </cell>
          <cell r="H93">
            <v>96897.75871487359</v>
          </cell>
          <cell r="I93">
            <v>121624.70096970597</v>
          </cell>
        </row>
        <row r="94">
          <cell r="E94">
            <v>3882.8975543942843</v>
          </cell>
          <cell r="F94">
            <v>8148.066767703268</v>
          </cell>
          <cell r="G94">
            <v>2643.8573664904097</v>
          </cell>
          <cell r="H94">
            <v>5178.614901357445</v>
          </cell>
          <cell r="I94">
            <v>4970.1376790523045</v>
          </cell>
        </row>
        <row r="95">
          <cell r="E95">
            <v>24516.295140659582</v>
          </cell>
          <cell r="F95">
            <v>57358.64189505103</v>
          </cell>
          <cell r="G95">
            <v>31656.237702505525</v>
          </cell>
          <cell r="H95">
            <v>54534.43640934427</v>
          </cell>
          <cell r="I95">
            <v>71046.83984150967</v>
          </cell>
        </row>
        <row r="96">
          <cell r="E96">
            <v>8548.90409750022</v>
          </cell>
          <cell r="F96">
            <v>17945.551086715775</v>
          </cell>
          <cell r="G96">
            <v>9643.54812781133</v>
          </cell>
          <cell r="H96">
            <v>16128.142079687837</v>
          </cell>
          <cell r="I96">
            <v>13994.82434642515</v>
          </cell>
        </row>
        <row r="98">
          <cell r="E98">
            <v>860972.1632078046</v>
          </cell>
          <cell r="F98">
            <v>1060314.5012041053</v>
          </cell>
          <cell r="G98">
            <v>1195906.7300554484</v>
          </cell>
          <cell r="H98">
            <v>1343413.7845639216</v>
          </cell>
          <cell r="I98">
            <v>1348694.0953731297</v>
          </cell>
        </row>
        <row r="101">
          <cell r="E101">
            <v>16.739376419519463</v>
          </cell>
          <cell r="F101">
            <v>20.45174583674837</v>
          </cell>
          <cell r="G101">
            <v>17.055653341654335</v>
          </cell>
          <cell r="H101">
            <v>18.215422005891032</v>
          </cell>
          <cell r="I101">
            <v>16.20283091116322</v>
          </cell>
        </row>
        <row r="102">
          <cell r="E102">
            <v>12.715363417327877</v>
          </cell>
          <cell r="F102">
            <v>15.65937296885503</v>
          </cell>
          <cell r="G102">
            <v>16.5671548572782</v>
          </cell>
          <cell r="H102">
            <v>18.493732783637824</v>
          </cell>
          <cell r="I102">
            <v>17.924586824159746</v>
          </cell>
        </row>
        <row r="104">
          <cell r="E104">
            <v>183901.4985116187</v>
          </cell>
          <cell r="F104">
            <v>248498.7</v>
          </cell>
          <cell r="G104">
            <v>365862.5</v>
          </cell>
          <cell r="H104">
            <v>365154.5</v>
          </cell>
          <cell r="I104">
            <v>275522.25</v>
          </cell>
        </row>
        <row r="106">
          <cell r="E106">
            <v>183901.4985116187</v>
          </cell>
          <cell r="F106">
            <v>170038.7</v>
          </cell>
          <cell r="G106">
            <v>233501.5</v>
          </cell>
          <cell r="H106">
            <v>261152.5</v>
          </cell>
          <cell r="I106">
            <v>275522.25</v>
          </cell>
        </row>
        <row r="107">
          <cell r="E107">
            <v>133901.4985116187</v>
          </cell>
          <cell r="F107">
            <v>120680.7</v>
          </cell>
          <cell r="G107">
            <v>144471.5</v>
          </cell>
          <cell r="H107">
            <v>154051.5</v>
          </cell>
          <cell r="I107">
            <v>156179.85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E109">
            <v>50000</v>
          </cell>
          <cell r="F109">
            <v>49358</v>
          </cell>
          <cell r="G109">
            <v>85120</v>
          </cell>
          <cell r="H109">
            <v>85120</v>
          </cell>
          <cell r="I109">
            <v>119342.4</v>
          </cell>
        </row>
        <row r="110">
          <cell r="E110">
            <v>0</v>
          </cell>
          <cell r="F110">
            <v>0</v>
          </cell>
          <cell r="G110">
            <v>3910</v>
          </cell>
          <cell r="H110">
            <v>21981</v>
          </cell>
          <cell r="I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0</v>
          </cell>
          <cell r="F113">
            <v>78460</v>
          </cell>
          <cell r="G113">
            <v>132361</v>
          </cell>
          <cell r="H113">
            <v>104002</v>
          </cell>
          <cell r="I113">
            <v>0</v>
          </cell>
        </row>
        <row r="114">
          <cell r="E114">
            <v>0</v>
          </cell>
          <cell r="F114">
            <v>78460</v>
          </cell>
          <cell r="G114">
            <v>132361</v>
          </cell>
          <cell r="H114">
            <v>104002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</row>
        <row r="121">
          <cell r="E121">
            <v>26</v>
          </cell>
          <cell r="F121">
            <v>26</v>
          </cell>
          <cell r="G121">
            <v>26</v>
          </cell>
          <cell r="H121">
            <v>26</v>
          </cell>
          <cell r="I121">
            <v>26</v>
          </cell>
        </row>
        <row r="123">
          <cell r="E123">
            <v>67711.17229999999</v>
          </cell>
          <cell r="F123">
            <v>67711.17229999999</v>
          </cell>
          <cell r="G123">
            <v>72185.40179999999</v>
          </cell>
          <cell r="H123">
            <v>72641.56999999999</v>
          </cell>
          <cell r="I123">
            <v>75242.68808</v>
          </cell>
        </row>
        <row r="124">
          <cell r="E124">
            <v>16640.086</v>
          </cell>
          <cell r="F124">
            <v>16640.086</v>
          </cell>
          <cell r="G124">
            <v>16890.8</v>
          </cell>
          <cell r="H124">
            <v>16890.8</v>
          </cell>
          <cell r="I124">
            <v>13261.815999999999</v>
          </cell>
        </row>
        <row r="125">
          <cell r="E125">
            <v>7368.226</v>
          </cell>
          <cell r="F125">
            <v>7368.226</v>
          </cell>
          <cell r="G125">
            <v>7445.3</v>
          </cell>
          <cell r="H125">
            <v>7445.3</v>
          </cell>
          <cell r="I125">
            <v>6848.322</v>
          </cell>
        </row>
        <row r="126">
          <cell r="E126">
            <v>27500.191</v>
          </cell>
          <cell r="F126">
            <v>27500.191</v>
          </cell>
          <cell r="G126">
            <v>29959.8318</v>
          </cell>
          <cell r="H126">
            <v>29980.05</v>
          </cell>
          <cell r="I126">
            <v>35849.16808</v>
          </cell>
        </row>
        <row r="127">
          <cell r="E127">
            <v>16202.6693</v>
          </cell>
          <cell r="F127">
            <v>16202.6693</v>
          </cell>
          <cell r="G127">
            <v>17889.47</v>
          </cell>
          <cell r="H127">
            <v>18325.42</v>
          </cell>
          <cell r="I127">
            <v>19283.382</v>
          </cell>
        </row>
        <row r="135">
          <cell r="D135">
            <v>1250.83</v>
          </cell>
          <cell r="E135">
            <v>23.95</v>
          </cell>
          <cell r="F135">
            <v>550.31</v>
          </cell>
          <cell r="G135">
            <v>660.055</v>
          </cell>
        </row>
        <row r="137">
          <cell r="H137">
            <v>360371.968190074</v>
          </cell>
        </row>
        <row r="138">
          <cell r="D138">
            <v>360371.968190074</v>
          </cell>
          <cell r="G138">
            <v>360371.968190074</v>
          </cell>
          <cell r="H138">
            <v>720743.936380148</v>
          </cell>
          <cell r="I138">
            <v>929.814611377631</v>
          </cell>
        </row>
        <row r="139">
          <cell r="H139">
            <v>0</v>
          </cell>
          <cell r="I139">
            <v>197.45435468391915</v>
          </cell>
        </row>
        <row r="140">
          <cell r="D140">
            <v>122475.51936856785</v>
          </cell>
          <cell r="E140">
            <v>0</v>
          </cell>
          <cell r="F140">
            <v>0</v>
          </cell>
          <cell r="G140">
            <v>-197299.76577867966</v>
          </cell>
        </row>
      </sheetData>
      <sheetData sheetId="9">
        <row r="9">
          <cell r="E9">
            <v>343</v>
          </cell>
          <cell r="F9">
            <v>343</v>
          </cell>
          <cell r="G9">
            <v>640</v>
          </cell>
          <cell r="H9">
            <v>662</v>
          </cell>
          <cell r="I9">
            <v>2172.1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E11">
            <v>343</v>
          </cell>
          <cell r="F11">
            <v>343</v>
          </cell>
          <cell r="G11">
            <v>640</v>
          </cell>
          <cell r="H11">
            <v>662</v>
          </cell>
          <cell r="I11">
            <v>2172.1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E13">
            <v>343</v>
          </cell>
          <cell r="F13">
            <v>341</v>
          </cell>
          <cell r="G13">
            <v>640</v>
          </cell>
          <cell r="H13">
            <v>647</v>
          </cell>
          <cell r="I13">
            <v>2082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10</v>
          </cell>
        </row>
        <row r="16">
          <cell r="E16">
            <v>1762</v>
          </cell>
          <cell r="F16">
            <v>1713</v>
          </cell>
          <cell r="G16">
            <v>2063</v>
          </cell>
          <cell r="H16">
            <v>2120</v>
          </cell>
          <cell r="I16">
            <v>2169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377478.52574263146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E53">
            <v>10</v>
          </cell>
          <cell r="F53">
            <v>3</v>
          </cell>
          <cell r="G53">
            <v>3</v>
          </cell>
          <cell r="H53">
            <v>3</v>
          </cell>
          <cell r="I53">
            <v>3</v>
          </cell>
        </row>
        <row r="54">
          <cell r="E54">
            <v>10</v>
          </cell>
          <cell r="F54">
            <v>3</v>
          </cell>
          <cell r="G54">
            <v>3</v>
          </cell>
          <cell r="H54">
            <v>3</v>
          </cell>
          <cell r="I54">
            <v>3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0">
        <row r="9">
          <cell r="E9">
            <v>333960.00896</v>
          </cell>
          <cell r="F9">
            <v>335831.8</v>
          </cell>
          <cell r="G9">
            <v>206389.45545</v>
          </cell>
          <cell r="H9">
            <v>206389.45545</v>
          </cell>
          <cell r="J9">
            <v>206389.45545</v>
          </cell>
        </row>
        <row r="10">
          <cell r="E10">
            <v>54771.55024</v>
          </cell>
          <cell r="F10">
            <v>54801.84</v>
          </cell>
          <cell r="G10">
            <v>51995.44904</v>
          </cell>
          <cell r="H10">
            <v>51995.44904</v>
          </cell>
          <cell r="J10">
            <v>52397.44904</v>
          </cell>
        </row>
        <row r="11">
          <cell r="E11">
            <v>2523447.87984</v>
          </cell>
          <cell r="F11">
            <v>2498160.6</v>
          </cell>
          <cell r="G11">
            <v>2401799.69567</v>
          </cell>
          <cell r="H11">
            <v>2401799.69567</v>
          </cell>
          <cell r="J11">
            <v>2454564.69567</v>
          </cell>
        </row>
        <row r="13">
          <cell r="E13">
            <v>1287240.6520348666</v>
          </cell>
          <cell r="F13">
            <v>1241469.73</v>
          </cell>
          <cell r="G13">
            <v>2208398.99129</v>
          </cell>
          <cell r="H13">
            <v>2208398.99129</v>
          </cell>
          <cell r="J13">
            <v>2384520.99129</v>
          </cell>
        </row>
        <row r="14">
          <cell r="E14">
            <v>61481.522715299994</v>
          </cell>
          <cell r="F14">
            <v>59414</v>
          </cell>
          <cell r="G14">
            <v>52461.49521</v>
          </cell>
          <cell r="H14">
            <v>52461.49521</v>
          </cell>
          <cell r="J14">
            <v>52461.49521</v>
          </cell>
        </row>
        <row r="15">
          <cell r="E15">
            <v>19501.509705984998</v>
          </cell>
          <cell r="F15">
            <v>18687.42</v>
          </cell>
          <cell r="G15">
            <v>34856.20713999999</v>
          </cell>
          <cell r="H15">
            <v>34856.20713999999</v>
          </cell>
          <cell r="J15">
            <v>72317.20713999998</v>
          </cell>
        </row>
        <row r="16">
          <cell r="E16">
            <v>21230.136130450002</v>
          </cell>
          <cell r="F16">
            <v>20638.54</v>
          </cell>
          <cell r="G16">
            <v>34910.08112</v>
          </cell>
          <cell r="H16">
            <v>34910.08112</v>
          </cell>
          <cell r="J16">
            <v>39829.08112</v>
          </cell>
        </row>
        <row r="17">
          <cell r="E17">
            <v>65900.51835274999</v>
          </cell>
          <cell r="F17">
            <v>63145.1</v>
          </cell>
          <cell r="G17">
            <v>66219.01842000001</v>
          </cell>
          <cell r="H17">
            <v>66219.01842000001</v>
          </cell>
          <cell r="J17">
            <v>73673.01842000001</v>
          </cell>
        </row>
        <row r="18">
          <cell r="E18">
            <v>69863.81208</v>
          </cell>
          <cell r="F18">
            <v>70028.19</v>
          </cell>
          <cell r="G18">
            <v>62363.40141</v>
          </cell>
          <cell r="H18">
            <v>62363.40141</v>
          </cell>
          <cell r="J18">
            <v>73415.40140999999</v>
          </cell>
        </row>
        <row r="19">
          <cell r="E19">
            <v>721.924</v>
          </cell>
          <cell r="F19">
            <v>729.3</v>
          </cell>
          <cell r="G19">
            <v>77.7567</v>
          </cell>
          <cell r="H19">
            <v>77.7567</v>
          </cell>
          <cell r="J19">
            <v>77.7567</v>
          </cell>
        </row>
        <row r="20">
          <cell r="E20">
            <v>9642.323519999998</v>
          </cell>
          <cell r="F20">
            <v>9688.3</v>
          </cell>
          <cell r="G20">
            <v>1940.5234699999999</v>
          </cell>
          <cell r="H20">
            <v>1940.5234699999999</v>
          </cell>
          <cell r="J20">
            <v>1940.5234699999999</v>
          </cell>
        </row>
        <row r="21">
          <cell r="E21">
            <v>73627.12</v>
          </cell>
          <cell r="F21">
            <v>4657.44</v>
          </cell>
          <cell r="G21">
            <v>8642.756300000001</v>
          </cell>
          <cell r="H21">
            <v>8642.76</v>
          </cell>
          <cell r="J21">
            <v>15307.76</v>
          </cell>
        </row>
        <row r="24">
          <cell r="E24">
            <v>7021.8236799999995</v>
          </cell>
          <cell r="F24">
            <v>41374</v>
          </cell>
          <cell r="G24">
            <v>0</v>
          </cell>
          <cell r="M24">
            <v>25225</v>
          </cell>
        </row>
        <row r="25">
          <cell r="E25">
            <v>28.536299999999997</v>
          </cell>
          <cell r="F25">
            <v>350</v>
          </cell>
          <cell r="G25">
            <v>4000</v>
          </cell>
          <cell r="H25">
            <v>402</v>
          </cell>
          <cell r="M25">
            <v>1980</v>
          </cell>
        </row>
        <row r="26">
          <cell r="E26">
            <v>24734.72418</v>
          </cell>
          <cell r="F26">
            <v>59981</v>
          </cell>
          <cell r="G26">
            <v>76721</v>
          </cell>
          <cell r="H26">
            <v>52765</v>
          </cell>
          <cell r="K26">
            <v>6133</v>
          </cell>
          <cell r="L26">
            <v>17648</v>
          </cell>
          <cell r="M26">
            <v>6942</v>
          </cell>
        </row>
        <row r="28">
          <cell r="E28">
            <v>49789.97022</v>
          </cell>
          <cell r="F28">
            <v>87246</v>
          </cell>
          <cell r="G28">
            <v>118684</v>
          </cell>
          <cell r="H28">
            <v>176122</v>
          </cell>
          <cell r="L28">
            <v>4000</v>
          </cell>
          <cell r="M28">
            <v>189141</v>
          </cell>
        </row>
        <row r="29">
          <cell r="E29">
            <v>294.53364</v>
          </cell>
          <cell r="F29">
            <v>3614</v>
          </cell>
          <cell r="G29">
            <v>0</v>
          </cell>
          <cell r="J29">
            <v>2428</v>
          </cell>
        </row>
        <row r="30">
          <cell r="E30">
            <v>6051</v>
          </cell>
          <cell r="F30">
            <v>5980</v>
          </cell>
          <cell r="G30">
            <v>23979</v>
          </cell>
          <cell r="H30">
            <v>37461</v>
          </cell>
          <cell r="M30">
            <v>22264</v>
          </cell>
        </row>
        <row r="31">
          <cell r="E31">
            <v>7343.09616</v>
          </cell>
          <cell r="F31">
            <v>9001</v>
          </cell>
          <cell r="G31">
            <v>5394</v>
          </cell>
          <cell r="H31">
            <v>4919</v>
          </cell>
          <cell r="J31">
            <v>1671</v>
          </cell>
          <cell r="K31">
            <v>4000</v>
          </cell>
        </row>
        <row r="32">
          <cell r="E32">
            <v>19481</v>
          </cell>
          <cell r="F32">
            <v>36419</v>
          </cell>
          <cell r="G32">
            <v>18903</v>
          </cell>
          <cell r="H32">
            <v>7454</v>
          </cell>
          <cell r="J32">
            <v>3500</v>
          </cell>
          <cell r="M32">
            <v>45864</v>
          </cell>
        </row>
        <row r="33">
          <cell r="E33">
            <v>3509.82846</v>
          </cell>
          <cell r="F33">
            <v>4419</v>
          </cell>
          <cell r="G33">
            <v>0</v>
          </cell>
          <cell r="H33">
            <v>11052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803.48736</v>
          </cell>
          <cell r="F35">
            <v>1268</v>
          </cell>
          <cell r="G35">
            <v>0</v>
          </cell>
        </row>
        <row r="36">
          <cell r="E36">
            <v>2534</v>
          </cell>
          <cell r="F36">
            <v>7539</v>
          </cell>
          <cell r="G36">
            <v>0</v>
          </cell>
          <cell r="H36">
            <v>6665</v>
          </cell>
        </row>
        <row r="39">
          <cell r="E39">
            <v>6.1315100000000005</v>
          </cell>
          <cell r="F39">
            <v>47525</v>
          </cell>
          <cell r="G39">
            <v>141.18399000000002</v>
          </cell>
          <cell r="H39">
            <v>666.873</v>
          </cell>
        </row>
        <row r="40">
          <cell r="E40">
            <v>2.33156</v>
          </cell>
          <cell r="F40">
            <v>2810</v>
          </cell>
          <cell r="G40">
            <v>571.68644</v>
          </cell>
          <cell r="H40">
            <v>154.428</v>
          </cell>
        </row>
        <row r="41">
          <cell r="E41">
            <v>14.02247</v>
          </cell>
          <cell r="F41">
            <v>4403</v>
          </cell>
          <cell r="G41">
            <v>322.88103</v>
          </cell>
          <cell r="H41">
            <v>1056.3709999999999</v>
          </cell>
        </row>
        <row r="43">
          <cell r="E43">
            <v>11.787930000000001</v>
          </cell>
          <cell r="F43">
            <v>5040</v>
          </cell>
          <cell r="G43">
            <v>271.42857</v>
          </cell>
          <cell r="H43">
            <v>1148.929</v>
          </cell>
        </row>
        <row r="44">
          <cell r="E44">
            <v>28.174300000000006</v>
          </cell>
          <cell r="F44">
            <v>4735</v>
          </cell>
          <cell r="G44">
            <v>648.7407000000001</v>
          </cell>
          <cell r="H44">
            <v>2875.09</v>
          </cell>
        </row>
        <row r="45">
          <cell r="E45">
            <v>0</v>
          </cell>
          <cell r="F45">
            <v>337.2</v>
          </cell>
          <cell r="G45">
            <v>0</v>
          </cell>
          <cell r="H45">
            <v>0</v>
          </cell>
        </row>
        <row r="46">
          <cell r="E46">
            <v>3.01147</v>
          </cell>
          <cell r="F46">
            <v>817</v>
          </cell>
          <cell r="G46">
            <v>69.34203</v>
          </cell>
          <cell r="H46">
            <v>232.801</v>
          </cell>
        </row>
        <row r="47">
          <cell r="E47">
            <v>0</v>
          </cell>
          <cell r="F47">
            <v>135.6</v>
          </cell>
          <cell r="G47">
            <v>0</v>
          </cell>
          <cell r="H47">
            <v>0</v>
          </cell>
        </row>
        <row r="48">
          <cell r="E48">
            <v>0.5289900000000001</v>
          </cell>
          <cell r="F48">
            <v>3822</v>
          </cell>
          <cell r="G48">
            <v>12.18051</v>
          </cell>
          <cell r="H48">
            <v>437.037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E50">
            <v>11.01177</v>
          </cell>
          <cell r="F50">
            <v>1099.2</v>
          </cell>
          <cell r="G50">
            <v>253.55673</v>
          </cell>
          <cell r="H50">
            <v>729.351</v>
          </cell>
        </row>
        <row r="51">
          <cell r="E51">
            <v>38748</v>
          </cell>
          <cell r="F51">
            <v>459</v>
          </cell>
          <cell r="G51">
            <v>0</v>
          </cell>
          <cell r="H51">
            <v>0</v>
          </cell>
        </row>
        <row r="54">
          <cell r="E54">
            <v>338287.05732</v>
          </cell>
          <cell r="F54">
            <v>331339.83</v>
          </cell>
          <cell r="G54">
            <v>361761.19408000004</v>
          </cell>
          <cell r="H54">
            <v>345765.662</v>
          </cell>
        </row>
        <row r="55">
          <cell r="E55">
            <v>54629.210979999996</v>
          </cell>
          <cell r="F55">
            <v>54124.1</v>
          </cell>
          <cell r="G55">
            <v>87433.06627294798</v>
          </cell>
          <cell r="H55">
            <v>57235.195</v>
          </cell>
        </row>
        <row r="56">
          <cell r="E56">
            <v>2539732.87516</v>
          </cell>
          <cell r="F56">
            <v>2524474.26</v>
          </cell>
          <cell r="G56">
            <v>2644199.59304</v>
          </cell>
          <cell r="H56">
            <v>2613625.072</v>
          </cell>
        </row>
        <row r="58">
          <cell r="E58">
            <v>1313601.1900348668</v>
          </cell>
          <cell r="F58">
            <v>1283240.23</v>
          </cell>
          <cell r="G58">
            <v>1454234.4553588799</v>
          </cell>
          <cell r="H58">
            <v>2196187.054</v>
          </cell>
        </row>
        <row r="59">
          <cell r="E59">
            <v>61287.15065529999</v>
          </cell>
          <cell r="F59">
            <v>58834</v>
          </cell>
          <cell r="G59">
            <v>64328.450192644</v>
          </cell>
          <cell r="H59">
            <v>62037.995</v>
          </cell>
        </row>
        <row r="60">
          <cell r="E60">
            <v>22527.009705984998</v>
          </cell>
          <cell r="F60">
            <v>21609.98</v>
          </cell>
          <cell r="G60">
            <v>31262.048815307997</v>
          </cell>
          <cell r="H60">
            <v>29478.22</v>
          </cell>
        </row>
        <row r="61">
          <cell r="E61">
            <v>25189.94675045</v>
          </cell>
          <cell r="F61">
            <v>24565.32</v>
          </cell>
          <cell r="G61">
            <v>35066.03434628</v>
          </cell>
          <cell r="H61">
            <v>34119.293000000005</v>
          </cell>
        </row>
        <row r="62">
          <cell r="E62">
            <v>75641.01835274999</v>
          </cell>
          <cell r="F62">
            <v>81327.48</v>
          </cell>
          <cell r="G62">
            <v>103945.07002464</v>
          </cell>
          <cell r="H62">
            <v>66503.3</v>
          </cell>
        </row>
        <row r="63">
          <cell r="E63">
            <v>71699.48484</v>
          </cell>
          <cell r="F63">
            <v>71159.36</v>
          </cell>
          <cell r="G63">
            <v>74898.03163640399</v>
          </cell>
          <cell r="H63">
            <v>73035.98</v>
          </cell>
        </row>
        <row r="64">
          <cell r="E64">
            <v>763.4115599999999</v>
          </cell>
          <cell r="F64">
            <v>770.3</v>
          </cell>
          <cell r="G64">
            <v>846.7014387919999</v>
          </cell>
          <cell r="H64">
            <v>850.41</v>
          </cell>
        </row>
        <row r="65">
          <cell r="E65">
            <v>9923.982220000002</v>
          </cell>
          <cell r="F65">
            <v>9990.46</v>
          </cell>
          <cell r="G65">
            <v>11137.3719882</v>
          </cell>
          <cell r="H65">
            <v>10906.445000000002</v>
          </cell>
        </row>
        <row r="66">
          <cell r="E66">
            <v>35512.62</v>
          </cell>
          <cell r="F66">
            <v>6233.549</v>
          </cell>
          <cell r="G66">
            <v>4570.7066559919995</v>
          </cell>
          <cell r="H66">
            <v>4445.14</v>
          </cell>
        </row>
        <row r="69">
          <cell r="E69">
            <v>4.23</v>
          </cell>
          <cell r="F69">
            <v>4.115428074767262</v>
          </cell>
          <cell r="G69">
            <v>4.280674510492517</v>
          </cell>
          <cell r="H69">
            <v>11.72</v>
          </cell>
          <cell r="I69">
            <v>1.4886457108173883</v>
          </cell>
          <cell r="J69">
            <v>0.39</v>
          </cell>
          <cell r="K69">
            <v>0.38</v>
          </cell>
          <cell r="L69">
            <v>0.37</v>
          </cell>
          <cell r="M69">
            <v>0.35</v>
          </cell>
        </row>
        <row r="70">
          <cell r="E70">
            <v>5.048443061096996</v>
          </cell>
          <cell r="F70">
            <v>6.540443061096996</v>
          </cell>
          <cell r="G70">
            <v>10.83966367367881</v>
          </cell>
          <cell r="H70">
            <v>7.65</v>
          </cell>
          <cell r="I70">
            <v>2.5232950915174066</v>
          </cell>
          <cell r="J70">
            <v>0.751293903451255</v>
          </cell>
          <cell r="K70">
            <v>0.631293903451255</v>
          </cell>
          <cell r="L70">
            <v>0.611293903451255</v>
          </cell>
          <cell r="M70">
            <v>0.531293903451255</v>
          </cell>
        </row>
        <row r="71">
          <cell r="E71">
            <v>7.92</v>
          </cell>
          <cell r="F71">
            <v>8.081618209916261</v>
          </cell>
          <cell r="G71">
            <v>7.479693161792895</v>
          </cell>
          <cell r="H71">
            <v>13.18</v>
          </cell>
          <cell r="I71">
            <v>2.52279879009678</v>
          </cell>
          <cell r="J71">
            <v>0.6141872043568575</v>
          </cell>
          <cell r="K71">
            <v>0.613187204356857</v>
          </cell>
          <cell r="L71">
            <v>0.595823204356857</v>
          </cell>
          <cell r="M71">
            <v>0.614187204356857</v>
          </cell>
        </row>
        <row r="72">
          <cell r="E72">
            <v>7.87640491152032</v>
          </cell>
          <cell r="F72">
            <v>7.876736520547315</v>
          </cell>
          <cell r="G72">
            <v>8.295807449129926</v>
          </cell>
          <cell r="H72">
            <v>7.553472728333556</v>
          </cell>
          <cell r="I72">
            <v>3.13761264545121</v>
          </cell>
          <cell r="J72">
            <v>0.807901</v>
          </cell>
          <cell r="K72">
            <v>0.8007452</v>
          </cell>
          <cell r="L72">
            <v>0.803714</v>
          </cell>
          <cell r="M72">
            <v>0.8021999</v>
          </cell>
        </row>
        <row r="73">
          <cell r="E73">
            <v>5.51</v>
          </cell>
          <cell r="F73">
            <v>5.577951070555631</v>
          </cell>
          <cell r="G73">
            <v>5.756600000000001</v>
          </cell>
          <cell r="H73">
            <v>5.596213935685911</v>
          </cell>
          <cell r="I73">
            <v>2.580577237357907</v>
          </cell>
          <cell r="J73">
            <v>0.66570858539137</v>
          </cell>
          <cell r="K73">
            <v>0.661570858539137</v>
          </cell>
          <cell r="L73">
            <v>0.637770858539137</v>
          </cell>
          <cell r="M73">
            <v>0.61670858539137</v>
          </cell>
        </row>
        <row r="74">
          <cell r="E74">
            <v>22.169348580344494</v>
          </cell>
          <cell r="F74">
            <v>27.069348580344496</v>
          </cell>
          <cell r="G74">
            <v>24.208006997083384</v>
          </cell>
          <cell r="H74">
            <v>24.4</v>
          </cell>
          <cell r="I74">
            <v>4.980156077464528</v>
          </cell>
          <cell r="J74">
            <v>1.265431315171325</v>
          </cell>
          <cell r="K74">
            <v>1.21543131517133</v>
          </cell>
          <cell r="L74">
            <v>1.2543131517133</v>
          </cell>
          <cell r="M74">
            <v>1.24543131517133</v>
          </cell>
        </row>
        <row r="75">
          <cell r="E75">
            <v>14.838093548605237</v>
          </cell>
          <cell r="F75">
            <v>11.038093548605236</v>
          </cell>
          <cell r="G75">
            <v>15.34</v>
          </cell>
          <cell r="H75">
            <v>8.5</v>
          </cell>
          <cell r="I75">
            <v>6.690939224570805</v>
          </cell>
          <cell r="J75">
            <v>1.7064378057254</v>
          </cell>
          <cell r="K75">
            <v>1.6664378057254</v>
          </cell>
          <cell r="L75">
            <v>1.6064378057254</v>
          </cell>
          <cell r="M75">
            <v>1.7064378057254</v>
          </cell>
        </row>
        <row r="76">
          <cell r="E76">
            <v>49.97657612817491</v>
          </cell>
          <cell r="F76">
            <v>48.18657612817492</v>
          </cell>
          <cell r="G76">
            <v>50.51</v>
          </cell>
          <cell r="H76">
            <v>47.12018115548476</v>
          </cell>
          <cell r="I76">
            <v>17.454230903761154</v>
          </cell>
          <cell r="J76">
            <v>4.426832395039075</v>
          </cell>
          <cell r="K76">
            <v>4.426832395039075</v>
          </cell>
          <cell r="L76">
            <v>4.42683239503908</v>
          </cell>
          <cell r="M76">
            <v>4.183239503908</v>
          </cell>
        </row>
        <row r="77">
          <cell r="E77">
            <v>9.82</v>
          </cell>
          <cell r="F77">
            <v>7.806586408431687</v>
          </cell>
          <cell r="G77">
            <v>9.816659515498706</v>
          </cell>
          <cell r="H77">
            <v>9.816659515498706</v>
          </cell>
          <cell r="I77">
            <v>7.34641044183887</v>
          </cell>
          <cell r="J77">
            <v>1.9168137206515</v>
          </cell>
          <cell r="K77">
            <v>1.9168137206515</v>
          </cell>
          <cell r="L77">
            <v>1.90168137206515</v>
          </cell>
          <cell r="M77">
            <v>1.90168137206515</v>
          </cell>
        </row>
        <row r="78">
          <cell r="E78">
            <v>18.79</v>
          </cell>
          <cell r="F78">
            <v>16.147558949392483</v>
          </cell>
          <cell r="G78">
            <v>20.038768823707755</v>
          </cell>
          <cell r="H78">
            <v>19.82</v>
          </cell>
          <cell r="I78">
            <v>4.57215583101492</v>
          </cell>
          <cell r="J78">
            <v>1.18553895775373</v>
          </cell>
          <cell r="K78">
            <v>1.14553895775373</v>
          </cell>
          <cell r="L78">
            <v>1.14553895775373</v>
          </cell>
          <cell r="M78">
            <v>1.14953895775373</v>
          </cell>
        </row>
        <row r="79">
          <cell r="E79">
            <v>23.155526992287918</v>
          </cell>
          <cell r="F79">
            <v>20.655526992287918</v>
          </cell>
          <cell r="G79">
            <v>25.39552699228792</v>
          </cell>
          <cell r="H79">
            <v>25.155526992287918</v>
          </cell>
          <cell r="I79">
            <v>2.274050480537367</v>
          </cell>
          <cell r="J79">
            <v>0.606012620134342</v>
          </cell>
          <cell r="K79">
            <v>0.586012620134342</v>
          </cell>
          <cell r="L79">
            <v>0.576012620134342</v>
          </cell>
          <cell r="M79">
            <v>0.506012620134342</v>
          </cell>
        </row>
        <row r="80">
          <cell r="E80">
            <v>16.4</v>
          </cell>
          <cell r="F80">
            <v>16.787563320473545</v>
          </cell>
          <cell r="G80">
            <v>19.815704786895267</v>
          </cell>
          <cell r="H80">
            <v>16.795704786895268</v>
          </cell>
          <cell r="I80">
            <v>2.1915791079085802</v>
          </cell>
          <cell r="J80">
            <v>0.562894776977145</v>
          </cell>
          <cell r="K80">
            <v>0.552894776977145</v>
          </cell>
          <cell r="L80">
            <v>0.542894776977145</v>
          </cell>
          <cell r="M80">
            <v>0.532894776977145</v>
          </cell>
        </row>
        <row r="81">
          <cell r="E81">
            <v>41.4793</v>
          </cell>
          <cell r="F81">
            <v>13.377419384850574</v>
          </cell>
          <cell r="G81">
            <v>67.28715442014834</v>
          </cell>
          <cell r="H81">
            <v>42.48</v>
          </cell>
          <cell r="I81">
            <v>9.51745</v>
          </cell>
          <cell r="J81">
            <v>2.5559375</v>
          </cell>
          <cell r="K81">
            <v>2.2449375</v>
          </cell>
          <cell r="L81">
            <v>2.269265</v>
          </cell>
          <cell r="M81">
            <v>2.5663</v>
          </cell>
        </row>
      </sheetData>
      <sheetData sheetId="11">
        <row r="9">
          <cell r="I9">
            <v>56647.26</v>
          </cell>
        </row>
        <row r="10">
          <cell r="I10">
            <v>25295.26</v>
          </cell>
        </row>
        <row r="11">
          <cell r="I11">
            <v>35429.43</v>
          </cell>
        </row>
        <row r="12">
          <cell r="I12">
            <v>19427.15</v>
          </cell>
        </row>
      </sheetData>
      <sheetData sheetId="12">
        <row r="8">
          <cell r="E8">
            <v>737516.2817470001</v>
          </cell>
          <cell r="F8">
            <v>880281.7234370002</v>
          </cell>
          <cell r="G8">
            <v>1033482.2333798228</v>
          </cell>
          <cell r="H8">
            <v>1136277.5791400415</v>
          </cell>
          <cell r="I8">
            <v>1411399.36</v>
          </cell>
          <cell r="J8">
            <v>1.3656735591711775</v>
          </cell>
        </row>
        <row r="9">
          <cell r="E9">
            <v>199768.76887886552</v>
          </cell>
          <cell r="F9">
            <v>232465.0898102786</v>
          </cell>
          <cell r="G9">
            <v>272271.3963029528</v>
          </cell>
          <cell r="H9">
            <v>283156.11452019715</v>
          </cell>
          <cell r="I9">
            <v>574311.9009279041</v>
          </cell>
          <cell r="J9">
            <v>2.1093361576949303</v>
          </cell>
        </row>
        <row r="10">
          <cell r="E10">
            <v>367300.4166023567</v>
          </cell>
          <cell r="F10">
            <v>444174.13398989756</v>
          </cell>
          <cell r="G10">
            <v>515150.4595877479</v>
          </cell>
          <cell r="H10">
            <v>585192.358530587</v>
          </cell>
          <cell r="I10">
            <v>583205.5476566958</v>
          </cell>
          <cell r="J10">
            <v>1.132107206355614</v>
          </cell>
        </row>
        <row r="12">
          <cell r="E12">
            <v>80465.34849497068</v>
          </cell>
          <cell r="F12">
            <v>95364.01190003645</v>
          </cell>
          <cell r="G12">
            <v>106872.36750433104</v>
          </cell>
          <cell r="H12">
            <v>129860.1447493256</v>
          </cell>
          <cell r="I12">
            <v>92422.15301033713</v>
          </cell>
          <cell r="J12">
            <v>0.8647899842453822</v>
          </cell>
        </row>
        <row r="13">
          <cell r="E13">
            <v>286835.068107386</v>
          </cell>
          <cell r="F13">
            <v>348810.1220898611</v>
          </cell>
          <cell r="G13">
            <v>408278.0920834168</v>
          </cell>
          <cell r="H13">
            <v>455332.2137812614</v>
          </cell>
          <cell r="I13">
            <v>490783.3946463587</v>
          </cell>
          <cell r="J13">
            <v>1.2020811406801737</v>
          </cell>
        </row>
        <row r="14">
          <cell r="E14">
            <v>170447.09626577786</v>
          </cell>
          <cell r="F14">
            <v>203642.499636824</v>
          </cell>
          <cell r="G14">
            <v>246060.37748912224</v>
          </cell>
          <cell r="H14">
            <v>267929.1060892574</v>
          </cell>
          <cell r="I14">
            <v>253881.9114154002</v>
          </cell>
          <cell r="J14">
            <v>1.0317870516419236</v>
          </cell>
        </row>
        <row r="15">
          <cell r="E15">
            <v>95717.06631578947</v>
          </cell>
          <cell r="F15">
            <v>151211.50473684212</v>
          </cell>
          <cell r="G15">
            <v>135090.91736842104</v>
          </cell>
          <cell r="H15">
            <v>172738.95210526313</v>
          </cell>
          <cell r="I15">
            <v>319639.7763157895</v>
          </cell>
          <cell r="J15">
            <v>2.36610856260651</v>
          </cell>
        </row>
        <row r="16">
          <cell r="E16">
            <v>58768.969523235384</v>
          </cell>
          <cell r="F16">
            <v>67759.24498737205</v>
          </cell>
          <cell r="G16">
            <v>91147.2741716138</v>
          </cell>
          <cell r="H16">
            <v>96897.75871487359</v>
          </cell>
          <cell r="I16">
            <v>287462.0252854401</v>
          </cell>
          <cell r="J16">
            <v>3.1538192216719634</v>
          </cell>
        </row>
        <row r="17">
          <cell r="E17">
            <v>28399.192695053865</v>
          </cell>
          <cell r="F17">
            <v>65506.708662754296</v>
          </cell>
          <cell r="G17">
            <v>34300.095068995935</v>
          </cell>
          <cell r="H17">
            <v>59713.05131070172</v>
          </cell>
          <cell r="I17">
            <v>21998.24445916225</v>
          </cell>
          <cell r="J17">
            <v>0.6413464573468952</v>
          </cell>
        </row>
        <row r="19">
          <cell r="E19">
            <v>3882.8975543942843</v>
          </cell>
          <cell r="F19">
            <v>8148.066767703268</v>
          </cell>
          <cell r="G19">
            <v>2643.8573664904097</v>
          </cell>
          <cell r="H19">
            <v>5178.614901357445</v>
          </cell>
          <cell r="I19">
            <v>3058.3472083616457</v>
          </cell>
          <cell r="J19">
            <v>1.1567746608136622</v>
          </cell>
        </row>
        <row r="20">
          <cell r="E20">
            <v>24516.295140659582</v>
          </cell>
          <cell r="F20">
            <v>57358.64189505103</v>
          </cell>
          <cell r="G20">
            <v>31656.237702505525</v>
          </cell>
          <cell r="H20">
            <v>54534.43640934427</v>
          </cell>
          <cell r="I20">
            <v>18939.897250800605</v>
          </cell>
          <cell r="J20">
            <v>0.5982990596921615</v>
          </cell>
        </row>
        <row r="21">
          <cell r="E21">
            <v>8548.90409750022</v>
          </cell>
          <cell r="F21">
            <v>17945.551086715775</v>
          </cell>
          <cell r="G21">
            <v>9643.54812781133</v>
          </cell>
          <cell r="H21">
            <v>16128.142079687837</v>
          </cell>
          <cell r="I21">
            <v>10179.506571187147</v>
          </cell>
          <cell r="J21">
            <v>1.0555768930970697</v>
          </cell>
        </row>
        <row r="22">
          <cell r="E22">
            <v>12.978298741969274</v>
          </cell>
          <cell r="F22">
            <v>17.177626288371304</v>
          </cell>
          <cell r="G22">
            <v>13.071431032406803</v>
          </cell>
          <cell r="H22">
            <v>15.202179051706324</v>
          </cell>
          <cell r="I22">
            <v>22.647011567001808</v>
          </cell>
          <cell r="J22">
            <v>1.7325579357650394</v>
          </cell>
        </row>
        <row r="23">
          <cell r="E23">
            <v>833233.3480627895</v>
          </cell>
          <cell r="F23">
            <v>1031493.2281738423</v>
          </cell>
          <cell r="G23">
            <v>1168573.1507482438</v>
          </cell>
          <cell r="H23">
            <v>1309016.5312453047</v>
          </cell>
          <cell r="I23">
            <v>1731039.1363157895</v>
          </cell>
          <cell r="J23">
            <v>1.48132715115643</v>
          </cell>
        </row>
        <row r="24">
          <cell r="E24">
            <v>258537.73840210092</v>
          </cell>
          <cell r="F24">
            <v>300224.33479765063</v>
          </cell>
          <cell r="G24">
            <v>363418.6704745666</v>
          </cell>
          <cell r="H24">
            <v>380053.8732350707</v>
          </cell>
          <cell r="I24">
            <v>861773.9262133441</v>
          </cell>
          <cell r="J24">
            <v>2.3712978892581535</v>
          </cell>
        </row>
        <row r="25">
          <cell r="E25">
            <v>395699.6092974106</v>
          </cell>
          <cell r="F25">
            <v>509680.84265265183</v>
          </cell>
          <cell r="G25">
            <v>549450.5546567438</v>
          </cell>
          <cell r="H25">
            <v>644905.4098412888</v>
          </cell>
          <cell r="I25">
            <v>605203.792115858</v>
          </cell>
          <cell r="J25">
            <v>1.1014708912141236</v>
          </cell>
        </row>
        <row r="27">
          <cell r="E27">
            <v>84348.24604936496</v>
          </cell>
          <cell r="F27">
            <v>103512.07866773971</v>
          </cell>
          <cell r="G27">
            <v>109516.22487082145</v>
          </cell>
          <cell r="H27">
            <v>135038.75965068303</v>
          </cell>
          <cell r="I27">
            <v>95480.50021869878</v>
          </cell>
          <cell r="J27">
            <v>0.8718388561267673</v>
          </cell>
        </row>
        <row r="28">
          <cell r="E28">
            <v>311351.36324804556</v>
          </cell>
          <cell r="F28">
            <v>406168.7639849121</v>
          </cell>
          <cell r="G28">
            <v>439934.32978592237</v>
          </cell>
          <cell r="H28">
            <v>509866.65019060567</v>
          </cell>
          <cell r="I28">
            <v>509723.2918971593</v>
          </cell>
          <cell r="J28">
            <v>1.1586349538695857</v>
          </cell>
        </row>
        <row r="29">
          <cell r="E29">
            <v>178996.0003632781</v>
          </cell>
          <cell r="F29">
            <v>221588.05072353978</v>
          </cell>
          <cell r="G29">
            <v>255703.92561693356</v>
          </cell>
          <cell r="H29">
            <v>284057.24816894525</v>
          </cell>
          <cell r="I29">
            <v>264061.41798658733</v>
          </cell>
          <cell r="J29">
            <v>1.0326842552357762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1178.834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607.0058999999999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467.75589999999994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152.212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125587.55655958847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177934.0653319699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287048.20945752406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483683.1887997624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295.43051219827584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842.3153482704561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825.5929672884711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1338.4772881094352</v>
          </cell>
          <cell r="J47">
            <v>0</v>
          </cell>
        </row>
        <row r="49">
          <cell r="E49">
            <v>258537.73840210092</v>
          </cell>
          <cell r="F49">
            <v>300224.33479765063</v>
          </cell>
          <cell r="G49">
            <v>363418.6704745666</v>
          </cell>
          <cell r="H49">
            <v>380053.8732350707</v>
          </cell>
          <cell r="I49">
            <v>492240.5786403748</v>
          </cell>
          <cell r="J49">
            <v>1.3544724545868474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201847.32295102294</v>
          </cell>
          <cell r="J52">
            <v>0</v>
          </cell>
        </row>
        <row r="53">
          <cell r="E53">
            <v>258537.73840210092</v>
          </cell>
          <cell r="F53">
            <v>300224.33479765063</v>
          </cell>
          <cell r="G53">
            <v>363418.6704745666</v>
          </cell>
          <cell r="H53">
            <v>380053.8732350707</v>
          </cell>
          <cell r="I53">
            <v>290393.2556893519</v>
          </cell>
          <cell r="J53">
            <v>0.7990598152542487</v>
          </cell>
        </row>
        <row r="59">
          <cell r="E59">
            <v>84348.24604936496</v>
          </cell>
          <cell r="F59">
            <v>103512.07866773971</v>
          </cell>
          <cell r="G59">
            <v>109516.22487082145</v>
          </cell>
          <cell r="H59">
            <v>135038.75965068303</v>
          </cell>
          <cell r="I59">
            <v>277154.37057864433</v>
          </cell>
          <cell r="J59">
            <v>2.530715160292993</v>
          </cell>
        </row>
        <row r="66">
          <cell r="E66">
            <v>654237.3476995114</v>
          </cell>
          <cell r="F66">
            <v>809905.1774503024</v>
          </cell>
          <cell r="G66">
            <v>912869.2251313104</v>
          </cell>
          <cell r="H66">
            <v>1024959.2830763594</v>
          </cell>
          <cell r="I66">
            <v>619407.2084164858</v>
          </cell>
          <cell r="J66">
            <v>0.67852786726093</v>
          </cell>
        </row>
      </sheetData>
      <sheetData sheetId="13">
        <row r="8">
          <cell r="E8">
            <v>635.46</v>
          </cell>
          <cell r="F8">
            <v>608.93</v>
          </cell>
          <cell r="G8">
            <v>742.93</v>
          </cell>
          <cell r="H8">
            <v>742.93</v>
          </cell>
          <cell r="I8">
            <v>948.121</v>
          </cell>
        </row>
        <row r="9">
          <cell r="E9">
            <v>635.46</v>
          </cell>
          <cell r="F9">
            <v>608.93</v>
          </cell>
          <cell r="G9">
            <v>742.93</v>
          </cell>
          <cell r="H9">
            <v>742.93</v>
          </cell>
          <cell r="I9">
            <v>948.121</v>
          </cell>
        </row>
        <row r="10">
          <cell r="E10">
            <v>635.46</v>
          </cell>
          <cell r="F10">
            <v>608.93</v>
          </cell>
          <cell r="G10">
            <v>742.93</v>
          </cell>
          <cell r="I10">
            <v>948.121</v>
          </cell>
        </row>
      </sheetData>
      <sheetData sheetId="16">
        <row r="56">
          <cell r="F56">
            <v>192.42970902940382</v>
          </cell>
          <cell r="G56">
            <v>168.43</v>
          </cell>
          <cell r="H56">
            <v>1.13</v>
          </cell>
        </row>
        <row r="57">
          <cell r="F57">
            <v>264.7003672334004</v>
          </cell>
          <cell r="G57">
            <v>168.43</v>
          </cell>
          <cell r="H57">
            <v>195</v>
          </cell>
        </row>
        <row r="63">
          <cell r="F63">
            <v>185.29025706338027</v>
          </cell>
          <cell r="G63">
            <v>118</v>
          </cell>
          <cell r="H63">
            <v>73.52</v>
          </cell>
        </row>
        <row r="68">
          <cell r="F68">
            <v>134.70079632058267</v>
          </cell>
          <cell r="G68">
            <v>118</v>
          </cell>
          <cell r="H68">
            <v>2.25</v>
          </cell>
        </row>
        <row r="69">
          <cell r="F69">
            <v>185.29025706338027</v>
          </cell>
          <cell r="G69">
            <v>118</v>
          </cell>
          <cell r="H69">
            <v>175.8</v>
          </cell>
        </row>
        <row r="74">
          <cell r="F74">
            <v>134.70079632058267</v>
          </cell>
          <cell r="G74">
            <v>118</v>
          </cell>
          <cell r="H74">
            <v>0.2</v>
          </cell>
        </row>
        <row r="75">
          <cell r="F75">
            <v>185.29025706338027</v>
          </cell>
          <cell r="G75">
            <v>118</v>
          </cell>
          <cell r="H75">
            <v>0.5</v>
          </cell>
        </row>
        <row r="80">
          <cell r="F80">
            <v>192.42970902940382</v>
          </cell>
          <cell r="G80">
            <v>168.43</v>
          </cell>
          <cell r="H80">
            <v>2.8</v>
          </cell>
        </row>
        <row r="81">
          <cell r="F81">
            <v>264.7003672334004</v>
          </cell>
          <cell r="G81">
            <v>168.43</v>
          </cell>
          <cell r="H81">
            <v>0.92</v>
          </cell>
        </row>
        <row r="84">
          <cell r="F84">
            <v>90.24483720148491</v>
          </cell>
          <cell r="G84">
            <v>118</v>
          </cell>
          <cell r="H84">
            <v>5.97</v>
          </cell>
        </row>
        <row r="85">
          <cell r="F85">
            <v>132.16187659364658</v>
          </cell>
          <cell r="G85">
            <v>118</v>
          </cell>
          <cell r="H85">
            <v>0.03</v>
          </cell>
        </row>
        <row r="86">
          <cell r="F86">
            <v>134.70079632058267</v>
          </cell>
          <cell r="G86">
            <v>118</v>
          </cell>
          <cell r="H86">
            <v>6.96</v>
          </cell>
        </row>
        <row r="87">
          <cell r="F87">
            <v>185.29025706338027</v>
          </cell>
          <cell r="G87">
            <v>118</v>
          </cell>
          <cell r="H87">
            <v>4.15</v>
          </cell>
        </row>
      </sheetData>
      <sheetData sheetId="17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8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Анализ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mpany@mesk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18"/>
  <sheetViews>
    <sheetView zoomScalePageLayoutView="0" workbookViewId="0" topLeftCell="A1">
      <selection activeCell="BK13" sqref="BK13:CB13"/>
    </sheetView>
  </sheetViews>
  <sheetFormatPr defaultColWidth="1.1484375" defaultRowHeight="15"/>
  <cols>
    <col min="1" max="16384" width="1.1484375" style="6" customWidth="1"/>
  </cols>
  <sheetData>
    <row r="1" s="7" customFormat="1" ht="11.25">
      <c r="DS1" s="8" t="s">
        <v>78</v>
      </c>
    </row>
    <row r="2" s="7" customFormat="1" ht="11.25">
      <c r="DS2" s="8" t="s">
        <v>79</v>
      </c>
    </row>
    <row r="3" s="7" customFormat="1" ht="11.25">
      <c r="DS3" s="8" t="s">
        <v>80</v>
      </c>
    </row>
    <row r="4" s="7" customFormat="1" ht="11.25">
      <c r="DS4" s="8" t="s">
        <v>81</v>
      </c>
    </row>
    <row r="10" spans="1:123" s="9" customFormat="1" ht="18.75">
      <c r="A10" s="102" t="s">
        <v>82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</row>
    <row r="11" spans="1:123" s="9" customFormat="1" ht="18.75">
      <c r="A11" s="102" t="s">
        <v>83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</row>
    <row r="12" spans="61:82" s="9" customFormat="1" ht="18.75">
      <c r="BI12" s="12" t="s">
        <v>84</v>
      </c>
      <c r="BK12" s="103" t="s">
        <v>298</v>
      </c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D12" s="10" t="s">
        <v>20</v>
      </c>
    </row>
    <row r="13" spans="63:80" s="11" customFormat="1" ht="10.5">
      <c r="BK13" s="104" t="s">
        <v>85</v>
      </c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</row>
    <row r="16" spans="19:105" ht="15.75">
      <c r="S16" s="101" t="s">
        <v>86</v>
      </c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</row>
    <row r="17" spans="19:105" s="11" customFormat="1" ht="10.5">
      <c r="S17" s="104" t="s">
        <v>87</v>
      </c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</row>
    <row r="18" spans="19:105" ht="15.75">
      <c r="S18" s="101" t="s">
        <v>88</v>
      </c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</row>
  </sheetData>
  <sheetProtection/>
  <mergeCells count="7">
    <mergeCell ref="S18:DA18"/>
    <mergeCell ref="A10:DS10"/>
    <mergeCell ref="A11:DS11"/>
    <mergeCell ref="BK12:CB12"/>
    <mergeCell ref="BK13:CB13"/>
    <mergeCell ref="S16:DA16"/>
    <mergeCell ref="S17:DA1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8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28"/>
  <sheetViews>
    <sheetView tabSelected="1" zoomScalePageLayoutView="0" workbookViewId="0" topLeftCell="A7">
      <selection activeCell="DQ19" sqref="DQ19"/>
    </sheetView>
  </sheetViews>
  <sheetFormatPr defaultColWidth="1.1484375" defaultRowHeight="15"/>
  <cols>
    <col min="1" max="16384" width="1.1484375" style="6" customWidth="1"/>
  </cols>
  <sheetData>
    <row r="1" spans="123:124" s="7" customFormat="1" ht="11.25">
      <c r="DS1" s="8" t="s">
        <v>89</v>
      </c>
      <c r="DT1" s="8"/>
    </row>
    <row r="2" spans="123:124" s="7" customFormat="1" ht="11.25">
      <c r="DS2" s="8" t="s">
        <v>90</v>
      </c>
      <c r="DT2" s="8"/>
    </row>
    <row r="3" spans="123:124" s="7" customFormat="1" ht="11.25">
      <c r="DS3" s="8" t="s">
        <v>91</v>
      </c>
      <c r="DT3" s="8"/>
    </row>
    <row r="6" spans="1:123" s="14" customFormat="1" ht="18.75">
      <c r="A6" s="108" t="s">
        <v>92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</row>
    <row r="10" spans="1:123" ht="15.75">
      <c r="A10" s="15" t="s">
        <v>93</v>
      </c>
      <c r="U10" s="106" t="s">
        <v>94</v>
      </c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</row>
    <row r="12" spans="1:123" ht="15.75">
      <c r="A12" s="15" t="s">
        <v>95</v>
      </c>
      <c r="Z12" s="106" t="s">
        <v>88</v>
      </c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</row>
    <row r="14" spans="1:123" ht="15.75">
      <c r="A14" s="15" t="s">
        <v>96</v>
      </c>
      <c r="R14" s="106" t="s">
        <v>97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</row>
    <row r="16" spans="1:123" ht="15.75">
      <c r="A16" s="15" t="s">
        <v>98</v>
      </c>
      <c r="R16" s="106" t="s">
        <v>97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</row>
    <row r="18" spans="1:123" ht="15.75">
      <c r="A18" s="15" t="s">
        <v>99</v>
      </c>
      <c r="F18" s="105" t="s">
        <v>100</v>
      </c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20" spans="1:123" ht="15.75">
      <c r="A20" s="15" t="s">
        <v>101</v>
      </c>
      <c r="F20" s="105" t="s">
        <v>102</v>
      </c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</row>
    <row r="22" spans="1:123" ht="15.75">
      <c r="A22" s="15" t="s">
        <v>103</v>
      </c>
      <c r="T22" s="106" t="s">
        <v>104</v>
      </c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</row>
    <row r="24" spans="1:123" ht="15.75">
      <c r="A24" s="15" t="s">
        <v>105</v>
      </c>
      <c r="X24" s="107" t="s">
        <v>106</v>
      </c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</row>
    <row r="26" spans="1:123" ht="15.75">
      <c r="A26" s="15" t="s">
        <v>107</v>
      </c>
      <c r="T26" s="105" t="s">
        <v>108</v>
      </c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</row>
    <row r="28" spans="1:123" ht="15.75">
      <c r="A28" s="15" t="s">
        <v>109</v>
      </c>
      <c r="F28" s="105" t="s">
        <v>110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</row>
  </sheetData>
  <sheetProtection/>
  <mergeCells count="11">
    <mergeCell ref="F18:AF18"/>
    <mergeCell ref="A6:DS6"/>
    <mergeCell ref="U10:DS10"/>
    <mergeCell ref="Z12:DS12"/>
    <mergeCell ref="R14:DS14"/>
    <mergeCell ref="R16:DS16"/>
    <mergeCell ref="F20:AF20"/>
    <mergeCell ref="T22:DS22"/>
    <mergeCell ref="X24:BR24"/>
    <mergeCell ref="T26:BD26"/>
    <mergeCell ref="F28:AC28"/>
  </mergeCells>
  <hyperlinks>
    <hyperlink ref="X24" r:id="rId1" display="company@mesk.ru"/>
  </hyperlink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8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X166"/>
  <sheetViews>
    <sheetView zoomScaleSheetLayoutView="80" zoomScalePageLayoutView="0" workbookViewId="0" topLeftCell="A44">
      <selection activeCell="EQ160" sqref="EQ160"/>
    </sheetView>
  </sheetViews>
  <sheetFormatPr defaultColWidth="1.1484375" defaultRowHeight="15"/>
  <cols>
    <col min="1" max="136" width="1.1484375" style="19" customWidth="1"/>
    <col min="137" max="137" width="1.28515625" style="19" customWidth="1"/>
    <col min="138" max="138" width="1.8515625" style="19" customWidth="1"/>
    <col min="139" max="16384" width="1.1484375" style="19" customWidth="1"/>
  </cols>
  <sheetData>
    <row r="1" spans="123:124" s="16" customFormat="1" ht="11.25">
      <c r="DS1" s="17" t="s">
        <v>111</v>
      </c>
      <c r="DT1" s="17"/>
    </row>
    <row r="2" spans="123:124" s="16" customFormat="1" ht="11.25">
      <c r="DS2" s="17" t="s">
        <v>90</v>
      </c>
      <c r="DT2" s="17"/>
    </row>
    <row r="3" spans="123:124" s="16" customFormat="1" ht="11.25">
      <c r="DS3" s="17" t="s">
        <v>91</v>
      </c>
      <c r="DT3" s="17"/>
    </row>
    <row r="5" spans="1:128" s="18" customFormat="1" ht="18.75">
      <c r="A5" s="136" t="s">
        <v>112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27"/>
      <c r="DU5" s="27"/>
      <c r="DV5" s="27"/>
      <c r="DW5" s="27"/>
      <c r="DX5" s="27"/>
    </row>
    <row r="7" spans="1:123" ht="15.75">
      <c r="A7" s="137" t="s">
        <v>113</v>
      </c>
      <c r="B7" s="138"/>
      <c r="C7" s="138"/>
      <c r="D7" s="138"/>
      <c r="E7" s="138"/>
      <c r="F7" s="138"/>
      <c r="G7" s="138"/>
      <c r="H7" s="139"/>
      <c r="I7" s="137" t="s">
        <v>114</v>
      </c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9"/>
      <c r="AP7" s="137" t="s">
        <v>115</v>
      </c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9"/>
      <c r="BF7" s="137" t="s">
        <v>116</v>
      </c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9"/>
      <c r="CB7" s="137" t="s">
        <v>117</v>
      </c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9"/>
      <c r="CX7" s="137" t="s">
        <v>118</v>
      </c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9"/>
    </row>
    <row r="8" spans="1:123" ht="15.75">
      <c r="A8" s="133" t="s">
        <v>119</v>
      </c>
      <c r="B8" s="134"/>
      <c r="C8" s="134"/>
      <c r="D8" s="134"/>
      <c r="E8" s="134"/>
      <c r="F8" s="134"/>
      <c r="G8" s="134"/>
      <c r="H8" s="135"/>
      <c r="I8" s="133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5"/>
      <c r="AP8" s="133" t="s">
        <v>120</v>
      </c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5"/>
      <c r="BF8" s="133" t="s">
        <v>121</v>
      </c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5"/>
      <c r="CB8" s="133" t="s">
        <v>122</v>
      </c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5"/>
      <c r="CX8" s="133" t="s">
        <v>123</v>
      </c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5"/>
    </row>
    <row r="9" spans="1:123" ht="15.75" customHeight="1">
      <c r="A9" s="130"/>
      <c r="B9" s="131"/>
      <c r="C9" s="131"/>
      <c r="D9" s="131"/>
      <c r="E9" s="131"/>
      <c r="F9" s="131"/>
      <c r="G9" s="131"/>
      <c r="H9" s="132"/>
      <c r="I9" s="130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2"/>
      <c r="AP9" s="130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2"/>
      <c r="BF9" s="130" t="s">
        <v>124</v>
      </c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2"/>
      <c r="CB9" s="130" t="s">
        <v>125</v>
      </c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2"/>
      <c r="CX9" s="130" t="s">
        <v>126</v>
      </c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2"/>
    </row>
    <row r="10" spans="1:123" s="20" customFormat="1" ht="15.75">
      <c r="A10" s="109" t="s">
        <v>8</v>
      </c>
      <c r="B10" s="109"/>
      <c r="C10" s="109"/>
      <c r="D10" s="109"/>
      <c r="E10" s="109"/>
      <c r="F10" s="109"/>
      <c r="G10" s="109"/>
      <c r="H10" s="109"/>
      <c r="I10" s="110" t="s">
        <v>127</v>
      </c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20">
        <f>BF13+BF84+BF101</f>
        <v>1558468.2282340901</v>
      </c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>
        <f>CB13+CB84+CB101</f>
        <v>1460728.8</v>
      </c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>
        <f>CX13+CX84+CX101</f>
        <v>1330751.1867014547</v>
      </c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</row>
    <row r="11" spans="1:123" s="20" customFormat="1" ht="15.75">
      <c r="A11" s="109"/>
      <c r="B11" s="109"/>
      <c r="C11" s="109"/>
      <c r="D11" s="109"/>
      <c r="E11" s="109"/>
      <c r="F11" s="109"/>
      <c r="G11" s="109"/>
      <c r="H11" s="109"/>
      <c r="I11" s="110" t="s">
        <v>128</v>
      </c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</row>
    <row r="12" spans="1:123" s="20" customFormat="1" ht="15.75">
      <c r="A12" s="109"/>
      <c r="B12" s="109"/>
      <c r="C12" s="109"/>
      <c r="D12" s="109"/>
      <c r="E12" s="109"/>
      <c r="F12" s="109"/>
      <c r="G12" s="109"/>
      <c r="H12" s="109"/>
      <c r="I12" s="110" t="s">
        <v>129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</row>
    <row r="13" spans="1:123" s="20" customFormat="1" ht="15.75">
      <c r="A13" s="109" t="s">
        <v>130</v>
      </c>
      <c r="B13" s="109"/>
      <c r="C13" s="109"/>
      <c r="D13" s="109"/>
      <c r="E13" s="109"/>
      <c r="F13" s="109"/>
      <c r="G13" s="109"/>
      <c r="H13" s="109"/>
      <c r="I13" s="110" t="s">
        <v>131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09" t="s">
        <v>132</v>
      </c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20">
        <f>BF15+BF18</f>
        <v>363637.02223409014</v>
      </c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>
        <f>CB15+CB18</f>
        <v>371260</v>
      </c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>
        <f>CX15+CX18</f>
        <v>371260</v>
      </c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</row>
    <row r="14" spans="1:123" s="20" customFormat="1" ht="15.75">
      <c r="A14" s="109"/>
      <c r="B14" s="109"/>
      <c r="C14" s="109"/>
      <c r="D14" s="109"/>
      <c r="E14" s="109"/>
      <c r="F14" s="109"/>
      <c r="G14" s="109"/>
      <c r="H14" s="109"/>
      <c r="I14" s="110" t="s">
        <v>133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</row>
    <row r="15" spans="1:123" s="20" customFormat="1" ht="15.75">
      <c r="A15" s="109" t="s">
        <v>134</v>
      </c>
      <c r="B15" s="109"/>
      <c r="C15" s="109"/>
      <c r="D15" s="109"/>
      <c r="E15" s="109"/>
      <c r="F15" s="109"/>
      <c r="G15" s="109"/>
      <c r="H15" s="109"/>
      <c r="I15" s="110" t="s">
        <v>135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09" t="s">
        <v>132</v>
      </c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20">
        <f>BF16+BF17</f>
        <v>363637.02223409014</v>
      </c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>
        <f>CB16+CB17</f>
        <v>371260</v>
      </c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>
        <f>CX16+CX17</f>
        <v>371260</v>
      </c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</row>
    <row r="16" spans="1:123" s="20" customFormat="1" ht="15.75">
      <c r="A16" s="109"/>
      <c r="B16" s="109"/>
      <c r="C16" s="109"/>
      <c r="D16" s="109"/>
      <c r="E16" s="109"/>
      <c r="F16" s="109"/>
      <c r="G16" s="109"/>
      <c r="H16" s="109"/>
      <c r="I16" s="110" t="s">
        <v>136</v>
      </c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09" t="s">
        <v>132</v>
      </c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20">
        <f>BF29+BF40+BF71+BF79</f>
        <v>184480.53199999992</v>
      </c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>
        <f>CB29+CB40+CB71+CB79</f>
        <v>187446.00000000003</v>
      </c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>
        <f>CX29+CX40+CX71+CX79</f>
        <v>187446.00000000003</v>
      </c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</row>
    <row r="17" spans="1:123" s="20" customFormat="1" ht="15.75">
      <c r="A17" s="109"/>
      <c r="B17" s="109"/>
      <c r="C17" s="109"/>
      <c r="D17" s="109"/>
      <c r="E17" s="109"/>
      <c r="F17" s="109"/>
      <c r="G17" s="109"/>
      <c r="H17" s="109"/>
      <c r="I17" s="110" t="s">
        <v>137</v>
      </c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09" t="s">
        <v>132</v>
      </c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20">
        <f>BF30+BF41+BF72+BF80</f>
        <v>179156.49023409022</v>
      </c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>
        <f>CB30+CB41+CB72+CB80</f>
        <v>183814</v>
      </c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>
        <f>CX30+CX41+CX72+CX80</f>
        <v>183814</v>
      </c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</row>
    <row r="18" spans="1:123" s="20" customFormat="1" ht="15.75">
      <c r="A18" s="109" t="s">
        <v>138</v>
      </c>
      <c r="B18" s="109"/>
      <c r="C18" s="109"/>
      <c r="D18" s="109"/>
      <c r="E18" s="109"/>
      <c r="F18" s="109"/>
      <c r="G18" s="109"/>
      <c r="H18" s="109"/>
      <c r="I18" s="110" t="s">
        <v>139</v>
      </c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09" t="s">
        <v>132</v>
      </c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20">
        <f>BF19+BF20</f>
        <v>0</v>
      </c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</row>
    <row r="19" spans="1:123" s="20" customFormat="1" ht="15.75">
      <c r="A19" s="109"/>
      <c r="B19" s="109"/>
      <c r="C19" s="109"/>
      <c r="D19" s="109"/>
      <c r="E19" s="109"/>
      <c r="F19" s="109"/>
      <c r="G19" s="109"/>
      <c r="H19" s="109"/>
      <c r="I19" s="110" t="s">
        <v>136</v>
      </c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09" t="s">
        <v>132</v>
      </c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20">
        <f>BF32+BF43+BF74+BF82</f>
        <v>0</v>
      </c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>
        <f>CB32+CB43+CB74+CB82</f>
        <v>0</v>
      </c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>
        <f>CX32+CX43+CX74+CX82</f>
        <v>0</v>
      </c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</row>
    <row r="20" spans="1:123" s="20" customFormat="1" ht="15.75">
      <c r="A20" s="109"/>
      <c r="B20" s="109"/>
      <c r="C20" s="109"/>
      <c r="D20" s="109"/>
      <c r="E20" s="109"/>
      <c r="F20" s="109"/>
      <c r="G20" s="109"/>
      <c r="H20" s="109"/>
      <c r="I20" s="110" t="s">
        <v>137</v>
      </c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09" t="s">
        <v>132</v>
      </c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20">
        <f>BF33+BF44+BF75+BF83</f>
        <v>0</v>
      </c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>
        <f>CB33+CB44+CB75+CB83</f>
        <v>0</v>
      </c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>
        <f>CX33+CX44+CX75+CX83</f>
        <v>0</v>
      </c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</row>
    <row r="21" spans="1:123" s="20" customFormat="1" ht="15.75">
      <c r="A21" s="109"/>
      <c r="B21" s="109"/>
      <c r="C21" s="109"/>
      <c r="D21" s="109"/>
      <c r="E21" s="109"/>
      <c r="F21" s="109"/>
      <c r="G21" s="109"/>
      <c r="H21" s="109"/>
      <c r="I21" s="110" t="s">
        <v>129</v>
      </c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</row>
    <row r="22" spans="1:123" s="20" customFormat="1" ht="15.75">
      <c r="A22" s="109" t="s">
        <v>140</v>
      </c>
      <c r="B22" s="109"/>
      <c r="C22" s="109"/>
      <c r="D22" s="109"/>
      <c r="E22" s="109"/>
      <c r="F22" s="109"/>
      <c r="G22" s="109"/>
      <c r="H22" s="109"/>
      <c r="I22" s="110" t="s">
        <v>141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09" t="s">
        <v>132</v>
      </c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20">
        <f>BF28+BF31</f>
        <v>137661.6188618771</v>
      </c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>
        <f>CB28+CB31</f>
        <v>140547.44</v>
      </c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>
        <f>CX28+CX31</f>
        <v>140547.44</v>
      </c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</row>
    <row r="23" spans="1:123" s="20" customFormat="1" ht="15.75">
      <c r="A23" s="109"/>
      <c r="B23" s="109"/>
      <c r="C23" s="109"/>
      <c r="D23" s="109"/>
      <c r="E23" s="109"/>
      <c r="F23" s="109"/>
      <c r="G23" s="109"/>
      <c r="H23" s="109"/>
      <c r="I23" s="110" t="s">
        <v>142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</row>
    <row r="24" spans="1:123" s="20" customFormat="1" ht="15.75">
      <c r="A24" s="109"/>
      <c r="B24" s="109"/>
      <c r="C24" s="109"/>
      <c r="D24" s="109"/>
      <c r="E24" s="109"/>
      <c r="F24" s="109"/>
      <c r="G24" s="109"/>
      <c r="H24" s="109"/>
      <c r="I24" s="110" t="s">
        <v>143</v>
      </c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</row>
    <row r="25" spans="1:123" s="20" customFormat="1" ht="15.75">
      <c r="A25" s="109"/>
      <c r="B25" s="109"/>
      <c r="C25" s="109"/>
      <c r="D25" s="109"/>
      <c r="E25" s="109"/>
      <c r="F25" s="109"/>
      <c r="G25" s="109"/>
      <c r="H25" s="109"/>
      <c r="I25" s="110" t="s">
        <v>144</v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</row>
    <row r="26" spans="1:123" s="20" customFormat="1" ht="15.75">
      <c r="A26" s="109"/>
      <c r="B26" s="109"/>
      <c r="C26" s="109"/>
      <c r="D26" s="109"/>
      <c r="E26" s="109"/>
      <c r="F26" s="109"/>
      <c r="G26" s="109"/>
      <c r="H26" s="109"/>
      <c r="I26" s="110" t="s">
        <v>145</v>
      </c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</row>
    <row r="27" spans="1:123" s="20" customFormat="1" ht="15.75">
      <c r="A27" s="109"/>
      <c r="B27" s="109"/>
      <c r="C27" s="109"/>
      <c r="D27" s="109"/>
      <c r="E27" s="109"/>
      <c r="F27" s="109"/>
      <c r="G27" s="109"/>
      <c r="H27" s="109"/>
      <c r="I27" s="110" t="s">
        <v>146</v>
      </c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</row>
    <row r="28" spans="1:123" s="20" customFormat="1" ht="15.75">
      <c r="A28" s="109" t="s">
        <v>147</v>
      </c>
      <c r="B28" s="109"/>
      <c r="C28" s="109"/>
      <c r="D28" s="109"/>
      <c r="E28" s="109"/>
      <c r="F28" s="109"/>
      <c r="G28" s="109"/>
      <c r="H28" s="109"/>
      <c r="I28" s="110" t="s">
        <v>135</v>
      </c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09" t="s">
        <v>132</v>
      </c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20">
        <f>BF29+BF30</f>
        <v>137661.6188618771</v>
      </c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>
        <f>CB29+CB30</f>
        <v>140547.44</v>
      </c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>
        <f>CB28</f>
        <v>140547.44</v>
      </c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</row>
    <row r="29" spans="1:123" s="20" customFormat="1" ht="15.75">
      <c r="A29" s="109"/>
      <c r="B29" s="109"/>
      <c r="C29" s="109"/>
      <c r="D29" s="109"/>
      <c r="E29" s="109"/>
      <c r="F29" s="109"/>
      <c r="G29" s="109"/>
      <c r="H29" s="109"/>
      <c r="I29" s="110" t="s">
        <v>136</v>
      </c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09" t="s">
        <v>132</v>
      </c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20">
        <f>'[18]Лист 3'!$EA$29</f>
        <v>69838.56743722953</v>
      </c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>
        <f>'[19]ТВ нас 2020'!$C$9/1000</f>
        <v>70961.201</v>
      </c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>
        <f>CB29</f>
        <v>70961.201</v>
      </c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</row>
    <row r="30" spans="1:123" s="20" customFormat="1" ht="15.75">
      <c r="A30" s="109"/>
      <c r="B30" s="109"/>
      <c r="C30" s="109"/>
      <c r="D30" s="109"/>
      <c r="E30" s="109"/>
      <c r="F30" s="109"/>
      <c r="G30" s="109"/>
      <c r="H30" s="109"/>
      <c r="I30" s="110" t="s">
        <v>137</v>
      </c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09" t="s">
        <v>132</v>
      </c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20">
        <f>'[18]Лист 3'!$EA$30</f>
        <v>67823.05142464756</v>
      </c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>
        <f>'[19]ТВ нас 2020'!$D$9/1000</f>
        <v>69586.239</v>
      </c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>
        <f>CB30</f>
        <v>69586.239</v>
      </c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</row>
    <row r="31" spans="1:123" s="20" customFormat="1" ht="15.75">
      <c r="A31" s="109" t="s">
        <v>148</v>
      </c>
      <c r="B31" s="109"/>
      <c r="C31" s="109"/>
      <c r="D31" s="109"/>
      <c r="E31" s="109"/>
      <c r="F31" s="109"/>
      <c r="G31" s="109"/>
      <c r="H31" s="109"/>
      <c r="I31" s="110" t="s">
        <v>139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09" t="s">
        <v>132</v>
      </c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20">
        <f>BF32+BF33</f>
        <v>0</v>
      </c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>
        <f>CB32+CB33</f>
        <v>0</v>
      </c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>
        <f>CX32+CX33</f>
        <v>0</v>
      </c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</row>
    <row r="32" spans="1:123" s="20" customFormat="1" ht="15.75">
      <c r="A32" s="109"/>
      <c r="B32" s="109"/>
      <c r="C32" s="109"/>
      <c r="D32" s="109"/>
      <c r="E32" s="109"/>
      <c r="F32" s="109"/>
      <c r="G32" s="109"/>
      <c r="H32" s="109"/>
      <c r="I32" s="110" t="s">
        <v>136</v>
      </c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09" t="s">
        <v>132</v>
      </c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</row>
    <row r="33" spans="1:123" s="20" customFormat="1" ht="15.75">
      <c r="A33" s="109"/>
      <c r="B33" s="109"/>
      <c r="C33" s="109"/>
      <c r="D33" s="109"/>
      <c r="E33" s="109"/>
      <c r="F33" s="109"/>
      <c r="G33" s="109"/>
      <c r="H33" s="109"/>
      <c r="I33" s="110" t="s">
        <v>137</v>
      </c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09" t="s">
        <v>132</v>
      </c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</row>
    <row r="34" spans="1:123" s="20" customFormat="1" ht="15.75">
      <c r="A34" s="109" t="s">
        <v>149</v>
      </c>
      <c r="B34" s="109"/>
      <c r="C34" s="109"/>
      <c r="D34" s="109"/>
      <c r="E34" s="109"/>
      <c r="F34" s="109"/>
      <c r="G34" s="109"/>
      <c r="H34" s="109"/>
      <c r="I34" s="110" t="s">
        <v>141</v>
      </c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09" t="s">
        <v>132</v>
      </c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20">
        <f>BF39+BF42</f>
        <v>5032.699754716017</v>
      </c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>
        <f>CB39+CB42</f>
        <v>5138.201</v>
      </c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>
        <f>CX39+CX42</f>
        <v>5138.201</v>
      </c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</row>
    <row r="35" spans="1:123" s="20" customFormat="1" ht="15.75">
      <c r="A35" s="109"/>
      <c r="B35" s="109"/>
      <c r="C35" s="109"/>
      <c r="D35" s="109"/>
      <c r="E35" s="109"/>
      <c r="F35" s="109"/>
      <c r="G35" s="109"/>
      <c r="H35" s="109"/>
      <c r="I35" s="110" t="s">
        <v>142</v>
      </c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</row>
    <row r="36" spans="1:123" s="20" customFormat="1" ht="15.75">
      <c r="A36" s="109"/>
      <c r="B36" s="109"/>
      <c r="C36" s="109"/>
      <c r="D36" s="109"/>
      <c r="E36" s="109"/>
      <c r="F36" s="109"/>
      <c r="G36" s="109"/>
      <c r="H36" s="109"/>
      <c r="I36" s="110" t="s">
        <v>150</v>
      </c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</row>
    <row r="37" spans="1:123" s="20" customFormat="1" ht="15.75">
      <c r="A37" s="109"/>
      <c r="B37" s="109"/>
      <c r="C37" s="109"/>
      <c r="D37" s="109"/>
      <c r="E37" s="109"/>
      <c r="F37" s="109"/>
      <c r="G37" s="109"/>
      <c r="H37" s="109"/>
      <c r="I37" s="110" t="s">
        <v>151</v>
      </c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</row>
    <row r="38" spans="1:123" s="20" customFormat="1" ht="15.75">
      <c r="A38" s="109"/>
      <c r="B38" s="109"/>
      <c r="C38" s="109"/>
      <c r="D38" s="109"/>
      <c r="E38" s="109"/>
      <c r="F38" s="109"/>
      <c r="G38" s="109"/>
      <c r="H38" s="109"/>
      <c r="I38" s="110" t="s">
        <v>152</v>
      </c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</row>
    <row r="39" spans="1:123" s="20" customFormat="1" ht="15.75">
      <c r="A39" s="109" t="s">
        <v>153</v>
      </c>
      <c r="B39" s="109"/>
      <c r="C39" s="109"/>
      <c r="D39" s="109"/>
      <c r="E39" s="109"/>
      <c r="F39" s="109"/>
      <c r="G39" s="109"/>
      <c r="H39" s="109"/>
      <c r="I39" s="110" t="s">
        <v>135</v>
      </c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09" t="s">
        <v>132</v>
      </c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20">
        <f>BF40+BF41</f>
        <v>5032.699754716017</v>
      </c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>
        <f>CB40+CB41</f>
        <v>5138.201</v>
      </c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>
        <f>CB39</f>
        <v>5138.201</v>
      </c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</row>
    <row r="40" spans="1:123" s="20" customFormat="1" ht="15.75">
      <c r="A40" s="109"/>
      <c r="B40" s="109"/>
      <c r="C40" s="109"/>
      <c r="D40" s="109"/>
      <c r="E40" s="109"/>
      <c r="F40" s="109"/>
      <c r="G40" s="109"/>
      <c r="H40" s="109"/>
      <c r="I40" s="110" t="s">
        <v>136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09" t="s">
        <v>132</v>
      </c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20">
        <f>'[18]Лист 3'!$EA$40</f>
        <v>2553.192217771987</v>
      </c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>
        <f>'[19]ТВ нас 2020'!$C$16/1000</f>
        <v>2594.234</v>
      </c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>
        <f>CB40</f>
        <v>2594.234</v>
      </c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</row>
    <row r="41" spans="1:123" s="20" customFormat="1" ht="15.75">
      <c r="A41" s="109"/>
      <c r="B41" s="109"/>
      <c r="C41" s="109"/>
      <c r="D41" s="109"/>
      <c r="E41" s="109"/>
      <c r="F41" s="109"/>
      <c r="G41" s="109"/>
      <c r="H41" s="109"/>
      <c r="I41" s="110" t="s">
        <v>137</v>
      </c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09" t="s">
        <v>132</v>
      </c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20">
        <f>'[18]Лист 3'!$EA$41</f>
        <v>2479.5075369440306</v>
      </c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>
        <f>'[19]ТВ нас 2020'!$D$16/1000</f>
        <v>2543.967</v>
      </c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>
        <f>CB41</f>
        <v>2543.967</v>
      </c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</row>
    <row r="42" spans="1:123" s="20" customFormat="1" ht="15.75">
      <c r="A42" s="109" t="s">
        <v>154</v>
      </c>
      <c r="B42" s="109"/>
      <c r="C42" s="109"/>
      <c r="D42" s="109"/>
      <c r="E42" s="109"/>
      <c r="F42" s="109"/>
      <c r="G42" s="109"/>
      <c r="H42" s="109"/>
      <c r="I42" s="110" t="s">
        <v>139</v>
      </c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09" t="s">
        <v>132</v>
      </c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20">
        <f>BF43+BF44</f>
        <v>0</v>
      </c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>
        <f>CB43+CB44</f>
        <v>0</v>
      </c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>
        <f>CB42</f>
        <v>0</v>
      </c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</row>
    <row r="43" spans="1:123" s="20" customFormat="1" ht="15.75">
      <c r="A43" s="109"/>
      <c r="B43" s="109"/>
      <c r="C43" s="109"/>
      <c r="D43" s="109"/>
      <c r="E43" s="109"/>
      <c r="F43" s="109"/>
      <c r="G43" s="109"/>
      <c r="H43" s="109"/>
      <c r="I43" s="110" t="s">
        <v>136</v>
      </c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09" t="s">
        <v>132</v>
      </c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</row>
    <row r="44" spans="1:123" s="20" customFormat="1" ht="15.75">
      <c r="A44" s="109"/>
      <c r="B44" s="109"/>
      <c r="C44" s="109"/>
      <c r="D44" s="109"/>
      <c r="E44" s="109"/>
      <c r="F44" s="109"/>
      <c r="G44" s="109"/>
      <c r="H44" s="109"/>
      <c r="I44" s="110" t="s">
        <v>137</v>
      </c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09" t="s">
        <v>132</v>
      </c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</row>
    <row r="45" spans="1:123" s="20" customFormat="1" ht="15.75">
      <c r="A45" s="109" t="s">
        <v>155</v>
      </c>
      <c r="B45" s="109"/>
      <c r="C45" s="109"/>
      <c r="D45" s="109"/>
      <c r="E45" s="109"/>
      <c r="F45" s="109"/>
      <c r="G45" s="109"/>
      <c r="H45" s="109"/>
      <c r="I45" s="110" t="s">
        <v>141</v>
      </c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09" t="s">
        <v>132</v>
      </c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</row>
    <row r="46" spans="1:123" s="20" customFormat="1" ht="15.75">
      <c r="A46" s="109"/>
      <c r="B46" s="109"/>
      <c r="C46" s="109"/>
      <c r="D46" s="109"/>
      <c r="E46" s="109"/>
      <c r="F46" s="109"/>
      <c r="G46" s="109"/>
      <c r="H46" s="109"/>
      <c r="I46" s="110" t="s">
        <v>142</v>
      </c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</row>
    <row r="47" spans="1:123" s="20" customFormat="1" ht="15.75">
      <c r="A47" s="109"/>
      <c r="B47" s="109"/>
      <c r="C47" s="109"/>
      <c r="D47" s="109"/>
      <c r="E47" s="109"/>
      <c r="F47" s="109"/>
      <c r="G47" s="109"/>
      <c r="H47" s="109"/>
      <c r="I47" s="110" t="s">
        <v>150</v>
      </c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</row>
    <row r="48" spans="1:123" s="20" customFormat="1" ht="15.75">
      <c r="A48" s="109"/>
      <c r="B48" s="109"/>
      <c r="C48" s="109"/>
      <c r="D48" s="109"/>
      <c r="E48" s="109"/>
      <c r="F48" s="109"/>
      <c r="G48" s="109"/>
      <c r="H48" s="109"/>
      <c r="I48" s="110" t="s">
        <v>156</v>
      </c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</row>
    <row r="49" spans="1:123" s="20" customFormat="1" ht="15.75">
      <c r="A49" s="109"/>
      <c r="B49" s="109"/>
      <c r="C49" s="109"/>
      <c r="D49" s="109"/>
      <c r="E49" s="109"/>
      <c r="F49" s="109"/>
      <c r="G49" s="109"/>
      <c r="H49" s="109"/>
      <c r="I49" s="110" t="s">
        <v>157</v>
      </c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</row>
    <row r="50" spans="1:123" s="20" customFormat="1" ht="15.75">
      <c r="A50" s="109" t="s">
        <v>158</v>
      </c>
      <c r="B50" s="109"/>
      <c r="C50" s="109"/>
      <c r="D50" s="109"/>
      <c r="E50" s="109"/>
      <c r="F50" s="109"/>
      <c r="G50" s="109"/>
      <c r="H50" s="109"/>
      <c r="I50" s="110" t="s">
        <v>135</v>
      </c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09" t="s">
        <v>132</v>
      </c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</row>
    <row r="51" spans="1:123" s="20" customFormat="1" ht="15.75">
      <c r="A51" s="109"/>
      <c r="B51" s="109"/>
      <c r="C51" s="109"/>
      <c r="D51" s="109"/>
      <c r="E51" s="109"/>
      <c r="F51" s="109"/>
      <c r="G51" s="109"/>
      <c r="H51" s="109"/>
      <c r="I51" s="110" t="s">
        <v>136</v>
      </c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09" t="s">
        <v>132</v>
      </c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</row>
    <row r="52" spans="1:123" s="20" customFormat="1" ht="15.75">
      <c r="A52" s="109"/>
      <c r="B52" s="109"/>
      <c r="C52" s="109"/>
      <c r="D52" s="109"/>
      <c r="E52" s="109"/>
      <c r="F52" s="109"/>
      <c r="G52" s="109"/>
      <c r="H52" s="109"/>
      <c r="I52" s="110" t="s">
        <v>137</v>
      </c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09" t="s">
        <v>132</v>
      </c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</row>
    <row r="53" spans="1:123" s="20" customFormat="1" ht="15.75">
      <c r="A53" s="109" t="s">
        <v>159</v>
      </c>
      <c r="B53" s="109"/>
      <c r="C53" s="109"/>
      <c r="D53" s="109"/>
      <c r="E53" s="109"/>
      <c r="F53" s="109"/>
      <c r="G53" s="109"/>
      <c r="H53" s="109"/>
      <c r="I53" s="110" t="s">
        <v>139</v>
      </c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09" t="s">
        <v>132</v>
      </c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</row>
    <row r="54" spans="1:123" s="20" customFormat="1" ht="15.75">
      <c r="A54" s="109"/>
      <c r="B54" s="109"/>
      <c r="C54" s="109"/>
      <c r="D54" s="109"/>
      <c r="E54" s="109"/>
      <c r="F54" s="109"/>
      <c r="G54" s="109"/>
      <c r="H54" s="109"/>
      <c r="I54" s="110" t="s">
        <v>136</v>
      </c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09" t="s">
        <v>132</v>
      </c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</row>
    <row r="55" spans="1:123" s="20" customFormat="1" ht="15.75">
      <c r="A55" s="109"/>
      <c r="B55" s="109"/>
      <c r="C55" s="109"/>
      <c r="D55" s="109"/>
      <c r="E55" s="109"/>
      <c r="F55" s="109"/>
      <c r="G55" s="109"/>
      <c r="H55" s="109"/>
      <c r="I55" s="110" t="s">
        <v>137</v>
      </c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09" t="s">
        <v>132</v>
      </c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</row>
    <row r="56" spans="1:123" s="20" customFormat="1" ht="15.75">
      <c r="A56" s="109" t="s">
        <v>160</v>
      </c>
      <c r="B56" s="109"/>
      <c r="C56" s="109"/>
      <c r="D56" s="109"/>
      <c r="E56" s="109"/>
      <c r="F56" s="109"/>
      <c r="G56" s="109"/>
      <c r="H56" s="109"/>
      <c r="I56" s="110" t="s">
        <v>141</v>
      </c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09" t="s">
        <v>132</v>
      </c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</row>
    <row r="57" spans="1:123" s="20" customFormat="1" ht="15.75">
      <c r="A57" s="109"/>
      <c r="B57" s="109"/>
      <c r="C57" s="109"/>
      <c r="D57" s="109"/>
      <c r="E57" s="109"/>
      <c r="F57" s="109"/>
      <c r="G57" s="109"/>
      <c r="H57" s="109"/>
      <c r="I57" s="110" t="s">
        <v>142</v>
      </c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</row>
    <row r="58" spans="1:123" s="20" customFormat="1" ht="15.75">
      <c r="A58" s="109"/>
      <c r="B58" s="109"/>
      <c r="C58" s="109"/>
      <c r="D58" s="109"/>
      <c r="E58" s="109"/>
      <c r="F58" s="109"/>
      <c r="G58" s="109"/>
      <c r="H58" s="109"/>
      <c r="I58" s="110" t="s">
        <v>150</v>
      </c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</row>
    <row r="59" spans="1:123" s="20" customFormat="1" ht="15.75">
      <c r="A59" s="109"/>
      <c r="B59" s="109"/>
      <c r="C59" s="109"/>
      <c r="D59" s="109"/>
      <c r="E59" s="109"/>
      <c r="F59" s="109"/>
      <c r="G59" s="109"/>
      <c r="H59" s="109"/>
      <c r="I59" s="110" t="s">
        <v>144</v>
      </c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</row>
    <row r="60" spans="1:123" s="20" customFormat="1" ht="15.75">
      <c r="A60" s="109"/>
      <c r="B60" s="109"/>
      <c r="C60" s="109"/>
      <c r="D60" s="109"/>
      <c r="E60" s="109"/>
      <c r="F60" s="109"/>
      <c r="G60" s="109"/>
      <c r="H60" s="109"/>
      <c r="I60" s="110" t="s">
        <v>161</v>
      </c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</row>
    <row r="61" spans="1:123" s="20" customFormat="1" ht="15.75">
      <c r="A61" s="109"/>
      <c r="B61" s="109"/>
      <c r="C61" s="109"/>
      <c r="D61" s="109"/>
      <c r="E61" s="109"/>
      <c r="F61" s="109"/>
      <c r="G61" s="109"/>
      <c r="H61" s="109"/>
      <c r="I61" s="110" t="s">
        <v>146</v>
      </c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</row>
    <row r="62" spans="1:123" s="20" customFormat="1" ht="15.75">
      <c r="A62" s="109" t="s">
        <v>162</v>
      </c>
      <c r="B62" s="109"/>
      <c r="C62" s="109"/>
      <c r="D62" s="109"/>
      <c r="E62" s="109"/>
      <c r="F62" s="109"/>
      <c r="G62" s="109"/>
      <c r="H62" s="109"/>
      <c r="I62" s="110" t="s">
        <v>135</v>
      </c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09" t="s">
        <v>132</v>
      </c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</row>
    <row r="63" spans="1:123" s="20" customFormat="1" ht="15.75">
      <c r="A63" s="109"/>
      <c r="B63" s="109"/>
      <c r="C63" s="109"/>
      <c r="D63" s="109"/>
      <c r="E63" s="109"/>
      <c r="F63" s="109"/>
      <c r="G63" s="109"/>
      <c r="H63" s="109"/>
      <c r="I63" s="110" t="s">
        <v>136</v>
      </c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09" t="s">
        <v>132</v>
      </c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</row>
    <row r="64" spans="1:123" s="20" customFormat="1" ht="15.75">
      <c r="A64" s="109"/>
      <c r="B64" s="109"/>
      <c r="C64" s="109"/>
      <c r="D64" s="109"/>
      <c r="E64" s="109"/>
      <c r="F64" s="109"/>
      <c r="G64" s="109"/>
      <c r="H64" s="109"/>
      <c r="I64" s="110" t="s">
        <v>137</v>
      </c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09" t="s">
        <v>132</v>
      </c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</row>
    <row r="65" spans="1:123" s="20" customFormat="1" ht="15.75">
      <c r="A65" s="109" t="s">
        <v>163</v>
      </c>
      <c r="B65" s="109"/>
      <c r="C65" s="109"/>
      <c r="D65" s="109"/>
      <c r="E65" s="109"/>
      <c r="F65" s="109"/>
      <c r="G65" s="109"/>
      <c r="H65" s="109"/>
      <c r="I65" s="110" t="s">
        <v>139</v>
      </c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09" t="s">
        <v>132</v>
      </c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</row>
    <row r="66" spans="1:123" s="20" customFormat="1" ht="15.75">
      <c r="A66" s="109"/>
      <c r="B66" s="109"/>
      <c r="C66" s="109"/>
      <c r="D66" s="109"/>
      <c r="E66" s="109"/>
      <c r="F66" s="109"/>
      <c r="G66" s="109"/>
      <c r="H66" s="109"/>
      <c r="I66" s="110" t="s">
        <v>136</v>
      </c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09" t="s">
        <v>132</v>
      </c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</row>
    <row r="67" spans="1:123" s="20" customFormat="1" ht="15.75">
      <c r="A67" s="109"/>
      <c r="B67" s="109"/>
      <c r="C67" s="109"/>
      <c r="D67" s="109"/>
      <c r="E67" s="109"/>
      <c r="F67" s="109"/>
      <c r="G67" s="109"/>
      <c r="H67" s="109"/>
      <c r="I67" s="110" t="s">
        <v>137</v>
      </c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09" t="s">
        <v>132</v>
      </c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</row>
    <row r="68" spans="1:123" s="20" customFormat="1" ht="15.75">
      <c r="A68" s="109" t="s">
        <v>164</v>
      </c>
      <c r="B68" s="109"/>
      <c r="C68" s="109"/>
      <c r="D68" s="109"/>
      <c r="E68" s="109"/>
      <c r="F68" s="109"/>
      <c r="G68" s="109"/>
      <c r="H68" s="109"/>
      <c r="I68" s="110" t="s">
        <v>165</v>
      </c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09" t="s">
        <v>132</v>
      </c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20">
        <f>BF70+BF73</f>
        <v>213617.4891980116</v>
      </c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>
        <f>CB70+CB73</f>
        <v>218095.58500000002</v>
      </c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>
        <f>CX70+CX73</f>
        <v>218095.58500000002</v>
      </c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</row>
    <row r="69" spans="1:123" s="20" customFormat="1" ht="15.75">
      <c r="A69" s="109"/>
      <c r="B69" s="109"/>
      <c r="C69" s="109"/>
      <c r="D69" s="109"/>
      <c r="E69" s="109"/>
      <c r="F69" s="109"/>
      <c r="G69" s="109"/>
      <c r="H69" s="109"/>
      <c r="I69" s="110" t="s">
        <v>166</v>
      </c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</row>
    <row r="70" spans="1:123" s="20" customFormat="1" ht="15.75">
      <c r="A70" s="109" t="s">
        <v>167</v>
      </c>
      <c r="B70" s="109"/>
      <c r="C70" s="109"/>
      <c r="D70" s="109"/>
      <c r="E70" s="109"/>
      <c r="F70" s="109"/>
      <c r="G70" s="109"/>
      <c r="H70" s="109"/>
      <c r="I70" s="110" t="s">
        <v>135</v>
      </c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09" t="s">
        <v>132</v>
      </c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20">
        <f>BF71+BF72</f>
        <v>213617.4891980116</v>
      </c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>
        <f>CB71+CB72</f>
        <v>218095.58500000002</v>
      </c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>
        <f>CX71+CX72</f>
        <v>218095.58500000002</v>
      </c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</row>
    <row r="71" spans="1:123" s="20" customFormat="1" ht="15.75">
      <c r="A71" s="109"/>
      <c r="B71" s="109"/>
      <c r="C71" s="109"/>
      <c r="D71" s="109"/>
      <c r="E71" s="109"/>
      <c r="F71" s="109"/>
      <c r="G71" s="109"/>
      <c r="H71" s="109"/>
      <c r="I71" s="110" t="s">
        <v>136</v>
      </c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09" t="s">
        <v>132</v>
      </c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20">
        <f>'[18]Лист 3'!$EA$71</f>
        <v>108372.54063060864</v>
      </c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>
        <f>'[19]ТВ нас 2020'!$C$23/1000</f>
        <v>110114.596</v>
      </c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>
        <f>CB71</f>
        <v>110114.596</v>
      </c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</row>
    <row r="72" spans="1:123" s="20" customFormat="1" ht="15.75">
      <c r="A72" s="109"/>
      <c r="B72" s="109"/>
      <c r="C72" s="109"/>
      <c r="D72" s="109"/>
      <c r="E72" s="109"/>
      <c r="F72" s="109"/>
      <c r="G72" s="109"/>
      <c r="H72" s="109"/>
      <c r="I72" s="110" t="s">
        <v>137</v>
      </c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09" t="s">
        <v>132</v>
      </c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20">
        <f>'[18]Лист 3'!$EA$72</f>
        <v>105244.94856740297</v>
      </c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>
        <f>'[19]ТВ нас 2020'!$D$23/1000</f>
        <v>107980.989</v>
      </c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>
        <f>CB72</f>
        <v>107980.989</v>
      </c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</row>
    <row r="73" spans="1:123" s="20" customFormat="1" ht="15.75">
      <c r="A73" s="109" t="s">
        <v>168</v>
      </c>
      <c r="B73" s="109"/>
      <c r="C73" s="109"/>
      <c r="D73" s="109"/>
      <c r="E73" s="109"/>
      <c r="F73" s="109"/>
      <c r="G73" s="109"/>
      <c r="H73" s="109"/>
      <c r="I73" s="110" t="s">
        <v>139</v>
      </c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09" t="s">
        <v>132</v>
      </c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20">
        <f>BF74+BF75</f>
        <v>0</v>
      </c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>
        <f>CB74+CB75</f>
        <v>0</v>
      </c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>
        <f>CB73</f>
        <v>0</v>
      </c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</row>
    <row r="74" spans="1:123" s="20" customFormat="1" ht="15.75">
      <c r="A74" s="109"/>
      <c r="B74" s="109"/>
      <c r="C74" s="109"/>
      <c r="D74" s="109"/>
      <c r="E74" s="109"/>
      <c r="F74" s="109"/>
      <c r="G74" s="109"/>
      <c r="H74" s="109"/>
      <c r="I74" s="110" t="s">
        <v>136</v>
      </c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09" t="s">
        <v>132</v>
      </c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</row>
    <row r="75" spans="1:123" s="20" customFormat="1" ht="15.75">
      <c r="A75" s="109"/>
      <c r="B75" s="109"/>
      <c r="C75" s="109"/>
      <c r="D75" s="109"/>
      <c r="E75" s="109"/>
      <c r="F75" s="109"/>
      <c r="G75" s="109"/>
      <c r="H75" s="109"/>
      <c r="I75" s="110" t="s">
        <v>137</v>
      </c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09" t="s">
        <v>132</v>
      </c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</row>
    <row r="76" spans="1:123" s="20" customFormat="1" ht="15.75">
      <c r="A76" s="109" t="s">
        <v>169</v>
      </c>
      <c r="B76" s="109"/>
      <c r="C76" s="109"/>
      <c r="D76" s="109"/>
      <c r="E76" s="109"/>
      <c r="F76" s="109"/>
      <c r="G76" s="109"/>
      <c r="H76" s="109"/>
      <c r="I76" s="110" t="s">
        <v>170</v>
      </c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09" t="s">
        <v>132</v>
      </c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20">
        <f>BF78+BF81</f>
        <v>7325.214419485426</v>
      </c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>
        <f>CB78+CB81</f>
        <v>7478.773999999999</v>
      </c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>
        <f>CX78+CX81</f>
        <v>7478.773999999999</v>
      </c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</row>
    <row r="77" spans="1:123" s="20" customFormat="1" ht="15.75">
      <c r="A77" s="109"/>
      <c r="B77" s="109"/>
      <c r="C77" s="109"/>
      <c r="D77" s="109"/>
      <c r="E77" s="109"/>
      <c r="F77" s="109"/>
      <c r="G77" s="109"/>
      <c r="H77" s="109"/>
      <c r="I77" s="110" t="s">
        <v>171</v>
      </c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</row>
    <row r="78" spans="1:123" s="20" customFormat="1" ht="15.75">
      <c r="A78" s="109" t="s">
        <v>172</v>
      </c>
      <c r="B78" s="109"/>
      <c r="C78" s="109"/>
      <c r="D78" s="109"/>
      <c r="E78" s="109"/>
      <c r="F78" s="109"/>
      <c r="G78" s="109"/>
      <c r="H78" s="109"/>
      <c r="I78" s="110" t="s">
        <v>135</v>
      </c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09" t="s">
        <v>132</v>
      </c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20">
        <f>BF79+BF80</f>
        <v>7325.214419485426</v>
      </c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>
        <f>CB79+CB80</f>
        <v>7478.773999999999</v>
      </c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>
        <f>CB78</f>
        <v>7478.773999999999</v>
      </c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</row>
    <row r="79" spans="1:123" s="20" customFormat="1" ht="15.75">
      <c r="A79" s="109"/>
      <c r="B79" s="109"/>
      <c r="C79" s="109"/>
      <c r="D79" s="109"/>
      <c r="E79" s="109"/>
      <c r="F79" s="109"/>
      <c r="G79" s="109"/>
      <c r="H79" s="109"/>
      <c r="I79" s="110" t="s">
        <v>136</v>
      </c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09" t="s">
        <v>132</v>
      </c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20">
        <f>'[18]Лист 3'!$EA$79</f>
        <v>3716.2317143897862</v>
      </c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>
        <f>'[19]ТВ нас 2020'!$C$30/1000</f>
        <v>3775.969</v>
      </c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>
        <f>CB79</f>
        <v>3775.969</v>
      </c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</row>
    <row r="80" spans="1:123" s="20" customFormat="1" ht="15.75">
      <c r="A80" s="109"/>
      <c r="B80" s="109"/>
      <c r="C80" s="109"/>
      <c r="D80" s="109"/>
      <c r="E80" s="109"/>
      <c r="F80" s="109"/>
      <c r="G80" s="109"/>
      <c r="H80" s="109"/>
      <c r="I80" s="110" t="s">
        <v>137</v>
      </c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09" t="s">
        <v>132</v>
      </c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20">
        <f>'[18]Лист 3'!$EA$80</f>
        <v>3608.9827050956405</v>
      </c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>
        <f>'[19]ТВ нас 2020'!$D$30/1000</f>
        <v>3702.805</v>
      </c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>
        <f>CB80</f>
        <v>3702.805</v>
      </c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</row>
    <row r="81" spans="1:123" s="20" customFormat="1" ht="15.75">
      <c r="A81" s="109" t="s">
        <v>173</v>
      </c>
      <c r="B81" s="109"/>
      <c r="C81" s="109"/>
      <c r="D81" s="109"/>
      <c r="E81" s="109"/>
      <c r="F81" s="109"/>
      <c r="G81" s="109"/>
      <c r="H81" s="109"/>
      <c r="I81" s="110" t="s">
        <v>139</v>
      </c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09" t="s">
        <v>132</v>
      </c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20">
        <f>BF82+BF83</f>
        <v>0</v>
      </c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>
        <f>CB82+CB83</f>
        <v>0</v>
      </c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>
        <f>CX82+CX83</f>
        <v>0</v>
      </c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</row>
    <row r="82" spans="1:123" s="20" customFormat="1" ht="15.75">
      <c r="A82" s="109"/>
      <c r="B82" s="109"/>
      <c r="C82" s="109"/>
      <c r="D82" s="109"/>
      <c r="E82" s="109"/>
      <c r="F82" s="109"/>
      <c r="G82" s="109"/>
      <c r="H82" s="109"/>
      <c r="I82" s="110" t="s">
        <v>136</v>
      </c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09" t="s">
        <v>132</v>
      </c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</row>
    <row r="83" spans="1:123" s="20" customFormat="1" ht="15.75">
      <c r="A83" s="109"/>
      <c r="B83" s="109"/>
      <c r="C83" s="109"/>
      <c r="D83" s="109"/>
      <c r="E83" s="109"/>
      <c r="F83" s="109"/>
      <c r="G83" s="109"/>
      <c r="H83" s="109"/>
      <c r="I83" s="110" t="s">
        <v>137</v>
      </c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09" t="s">
        <v>132</v>
      </c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</row>
    <row r="84" spans="1:123" s="20" customFormat="1" ht="15.75">
      <c r="A84" s="109" t="s">
        <v>174</v>
      </c>
      <c r="B84" s="109"/>
      <c r="C84" s="109"/>
      <c r="D84" s="109"/>
      <c r="E84" s="109"/>
      <c r="F84" s="109"/>
      <c r="G84" s="109"/>
      <c r="H84" s="109"/>
      <c r="I84" s="110" t="s">
        <v>175</v>
      </c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09" t="s">
        <v>132</v>
      </c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20">
        <f>BF89+BF92+BF95+BF98</f>
        <v>959555.206</v>
      </c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>
        <f>CB89+CB92+CB95+CB98</f>
        <v>826576.219</v>
      </c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>
        <f>CX89+CX92+CX95+CX98</f>
        <v>705079.027991168</v>
      </c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</row>
    <row r="85" spans="1:123" s="20" customFormat="1" ht="15.75">
      <c r="A85" s="109"/>
      <c r="B85" s="109"/>
      <c r="C85" s="109"/>
      <c r="D85" s="109"/>
      <c r="E85" s="109"/>
      <c r="F85" s="109"/>
      <c r="G85" s="109"/>
      <c r="H85" s="109"/>
      <c r="I85" s="110" t="s">
        <v>176</v>
      </c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</row>
    <row r="86" spans="1:123" s="20" customFormat="1" ht="15.75">
      <c r="A86" s="109"/>
      <c r="B86" s="109"/>
      <c r="C86" s="109"/>
      <c r="D86" s="109"/>
      <c r="E86" s="109"/>
      <c r="F86" s="109"/>
      <c r="G86" s="109"/>
      <c r="H86" s="109"/>
      <c r="I86" s="110" t="s">
        <v>131</v>
      </c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</row>
    <row r="87" spans="1:123" s="20" customFormat="1" ht="15.75">
      <c r="A87" s="109"/>
      <c r="B87" s="109"/>
      <c r="C87" s="109"/>
      <c r="D87" s="109"/>
      <c r="E87" s="109"/>
      <c r="F87" s="109"/>
      <c r="G87" s="109"/>
      <c r="H87" s="109"/>
      <c r="I87" s="110" t="s">
        <v>177</v>
      </c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</row>
    <row r="88" spans="1:123" s="20" customFormat="1" ht="14.25" customHeight="1">
      <c r="A88" s="109"/>
      <c r="B88" s="109"/>
      <c r="C88" s="109"/>
      <c r="D88" s="109"/>
      <c r="E88" s="109"/>
      <c r="F88" s="109"/>
      <c r="G88" s="109"/>
      <c r="H88" s="109"/>
      <c r="I88" s="110" t="s">
        <v>178</v>
      </c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</row>
    <row r="89" spans="1:123" s="20" customFormat="1" ht="0.75" customHeight="1" hidden="1">
      <c r="A89" s="109"/>
      <c r="B89" s="109"/>
      <c r="C89" s="109"/>
      <c r="D89" s="109"/>
      <c r="E89" s="109"/>
      <c r="F89" s="109"/>
      <c r="G89" s="109"/>
      <c r="H89" s="109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</row>
    <row r="90" spans="1:123" s="20" customFormat="1" ht="15.75" hidden="1">
      <c r="A90" s="109"/>
      <c r="B90" s="109"/>
      <c r="C90" s="109"/>
      <c r="D90" s="109"/>
      <c r="E90" s="109"/>
      <c r="F90" s="109"/>
      <c r="G90" s="109"/>
      <c r="H90" s="109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7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9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</row>
    <row r="91" spans="1:123" s="20" customFormat="1" ht="15.75" hidden="1">
      <c r="A91" s="109"/>
      <c r="B91" s="109"/>
      <c r="C91" s="109"/>
      <c r="D91" s="109"/>
      <c r="E91" s="109"/>
      <c r="F91" s="109"/>
      <c r="G91" s="109"/>
      <c r="H91" s="109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</row>
    <row r="92" spans="1:123" s="20" customFormat="1" ht="15.75">
      <c r="A92" s="109"/>
      <c r="B92" s="109"/>
      <c r="C92" s="109"/>
      <c r="D92" s="109"/>
      <c r="E92" s="109"/>
      <c r="F92" s="109"/>
      <c r="G92" s="109"/>
      <c r="H92" s="109"/>
      <c r="I92" s="110" t="s">
        <v>9</v>
      </c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09" t="s">
        <v>132</v>
      </c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26">
        <f>BF93+BF94</f>
        <v>482296.206</v>
      </c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  <c r="BV92" s="126"/>
      <c r="BW92" s="126"/>
      <c r="BX92" s="126"/>
      <c r="BY92" s="126"/>
      <c r="BZ92" s="126"/>
      <c r="CA92" s="126"/>
      <c r="CB92" s="126">
        <f>CB93+CB94</f>
        <v>439031.878</v>
      </c>
      <c r="CC92" s="126"/>
      <c r="CD92" s="126"/>
      <c r="CE92" s="126"/>
      <c r="CF92" s="126"/>
      <c r="CG92" s="126"/>
      <c r="CH92" s="126"/>
      <c r="CI92" s="126"/>
      <c r="CJ92" s="126"/>
      <c r="CK92" s="126"/>
      <c r="CL92" s="126"/>
      <c r="CM92" s="126"/>
      <c r="CN92" s="126"/>
      <c r="CO92" s="126"/>
      <c r="CP92" s="126"/>
      <c r="CQ92" s="126"/>
      <c r="CR92" s="126"/>
      <c r="CS92" s="126"/>
      <c r="CT92" s="126"/>
      <c r="CU92" s="126"/>
      <c r="CV92" s="126"/>
      <c r="CW92" s="126"/>
      <c r="CX92" s="126">
        <f>CX93+CX94</f>
        <v>468244.145991168</v>
      </c>
      <c r="CY92" s="126"/>
      <c r="CZ92" s="126"/>
      <c r="DA92" s="126"/>
      <c r="DB92" s="126"/>
      <c r="DC92" s="126"/>
      <c r="DD92" s="126"/>
      <c r="DE92" s="126"/>
      <c r="DF92" s="126"/>
      <c r="DG92" s="126"/>
      <c r="DH92" s="126"/>
      <c r="DI92" s="126"/>
      <c r="DJ92" s="126"/>
      <c r="DK92" s="126"/>
      <c r="DL92" s="126"/>
      <c r="DM92" s="126"/>
      <c r="DN92" s="126"/>
      <c r="DO92" s="126"/>
      <c r="DP92" s="126"/>
      <c r="DQ92" s="126"/>
      <c r="DR92" s="126"/>
      <c r="DS92" s="126"/>
    </row>
    <row r="93" spans="1:123" s="20" customFormat="1" ht="15.75">
      <c r="A93" s="109"/>
      <c r="B93" s="109"/>
      <c r="C93" s="109"/>
      <c r="D93" s="109"/>
      <c r="E93" s="109"/>
      <c r="F93" s="109"/>
      <c r="G93" s="109"/>
      <c r="H93" s="109"/>
      <c r="I93" s="110" t="s">
        <v>136</v>
      </c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09" t="s">
        <v>132</v>
      </c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20">
        <f>'[19]Баланс ээ и эм'!$K$13/1000</f>
        <v>243205.629</v>
      </c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>
        <f>'[19]Баланс ээ и эм'!$N$13/1000</f>
        <v>228154</v>
      </c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>
        <f>'[19]Баланс ээ и эм'!$T$13/1000</f>
        <v>235452.508</v>
      </c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</row>
    <row r="94" spans="1:123" s="20" customFormat="1" ht="15.75">
      <c r="A94" s="109"/>
      <c r="B94" s="109"/>
      <c r="C94" s="109"/>
      <c r="D94" s="109"/>
      <c r="E94" s="109"/>
      <c r="F94" s="109"/>
      <c r="G94" s="109"/>
      <c r="H94" s="109"/>
      <c r="I94" s="110" t="s">
        <v>137</v>
      </c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09" t="s">
        <v>132</v>
      </c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20">
        <f>'[19]Баланс ээ и эм'!$L$13/1000</f>
        <v>239090.577</v>
      </c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>
        <f>'[19]Баланс ээ и эм'!$O$13/1000</f>
        <v>210877.878</v>
      </c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>
        <f>'[19]Баланс ээ и эм'!$U$13/1000</f>
        <v>232791.63799116798</v>
      </c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</row>
    <row r="95" spans="1:123" s="20" customFormat="1" ht="15.75">
      <c r="A95" s="109"/>
      <c r="B95" s="109"/>
      <c r="C95" s="109"/>
      <c r="D95" s="109"/>
      <c r="E95" s="109"/>
      <c r="F95" s="109"/>
      <c r="G95" s="109"/>
      <c r="H95" s="109"/>
      <c r="I95" s="110" t="s">
        <v>10</v>
      </c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09" t="s">
        <v>132</v>
      </c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26">
        <f>BF96+BF97</f>
        <v>323059</v>
      </c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>
        <f>CB96+CB97</f>
        <v>287357.34900000005</v>
      </c>
      <c r="CC95" s="126"/>
      <c r="CD95" s="126"/>
      <c r="CE95" s="126"/>
      <c r="CF95" s="126"/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26"/>
      <c r="CX95" s="126">
        <f>CX96+CX97</f>
        <v>159434.88200000004</v>
      </c>
      <c r="CY95" s="126"/>
      <c r="CZ95" s="126"/>
      <c r="DA95" s="126"/>
      <c r="DB95" s="126"/>
      <c r="DC95" s="126"/>
      <c r="DD95" s="126"/>
      <c r="DE95" s="126"/>
      <c r="DF95" s="126"/>
      <c r="DG95" s="126"/>
      <c r="DH95" s="126"/>
      <c r="DI95" s="126"/>
      <c r="DJ95" s="126"/>
      <c r="DK95" s="126"/>
      <c r="DL95" s="126"/>
      <c r="DM95" s="126"/>
      <c r="DN95" s="126"/>
      <c r="DO95" s="126"/>
      <c r="DP95" s="126"/>
      <c r="DQ95" s="126"/>
      <c r="DR95" s="126"/>
      <c r="DS95" s="126"/>
    </row>
    <row r="96" spans="1:123" s="20" customFormat="1" ht="15.75">
      <c r="A96" s="109"/>
      <c r="B96" s="109"/>
      <c r="C96" s="109"/>
      <c r="D96" s="109"/>
      <c r="E96" s="109"/>
      <c r="F96" s="109"/>
      <c r="G96" s="109"/>
      <c r="H96" s="109"/>
      <c r="I96" s="110" t="s">
        <v>136</v>
      </c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09" t="s">
        <v>132</v>
      </c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20">
        <f>'[19]Баланс ээ и эм'!$K$14/1000</f>
        <v>154804</v>
      </c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>
        <f>'[19]Баланс ээ и эм'!$N$14/1000</f>
        <v>138176.149</v>
      </c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>
        <f>'[19]Баланс ээ и эм'!$T$14/1000</f>
        <v>72824.46700000003</v>
      </c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</row>
    <row r="97" spans="1:123" s="20" customFormat="1" ht="15.75">
      <c r="A97" s="109"/>
      <c r="B97" s="109"/>
      <c r="C97" s="109"/>
      <c r="D97" s="109"/>
      <c r="E97" s="109"/>
      <c r="F97" s="109"/>
      <c r="G97" s="109"/>
      <c r="H97" s="109"/>
      <c r="I97" s="110" t="s">
        <v>137</v>
      </c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09" t="s">
        <v>132</v>
      </c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20">
        <f>'[19]Баланс ээ и эм'!$L$14/1000</f>
        <v>168255</v>
      </c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>
        <f>'[19]Баланс ээ и эм'!$O$14/1000</f>
        <v>149181.2</v>
      </c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>
        <f>'[19]Баланс ээ и эм'!$U$14/1000</f>
        <v>86610.41500000001</v>
      </c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</row>
    <row r="98" spans="1:123" s="20" customFormat="1" ht="15.75">
      <c r="A98" s="109"/>
      <c r="B98" s="109"/>
      <c r="C98" s="109"/>
      <c r="D98" s="109"/>
      <c r="E98" s="109"/>
      <c r="F98" s="109"/>
      <c r="G98" s="109"/>
      <c r="H98" s="109"/>
      <c r="I98" s="110" t="s">
        <v>11</v>
      </c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09" t="s">
        <v>132</v>
      </c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26">
        <f>BF99+BF100</f>
        <v>154200</v>
      </c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>
        <f>CB99+CB100</f>
        <v>100186.992</v>
      </c>
      <c r="CC98" s="126"/>
      <c r="CD98" s="126"/>
      <c r="CE98" s="126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6"/>
      <c r="CX98" s="126">
        <f>CX99+CX100</f>
        <v>77400</v>
      </c>
      <c r="CY98" s="126"/>
      <c r="CZ98" s="126"/>
      <c r="DA98" s="126"/>
      <c r="DB98" s="126"/>
      <c r="DC98" s="126"/>
      <c r="DD98" s="126"/>
      <c r="DE98" s="126"/>
      <c r="DF98" s="126"/>
      <c r="DG98" s="126"/>
      <c r="DH98" s="126"/>
      <c r="DI98" s="126"/>
      <c r="DJ98" s="126"/>
      <c r="DK98" s="126"/>
      <c r="DL98" s="126"/>
      <c r="DM98" s="126"/>
      <c r="DN98" s="126"/>
      <c r="DO98" s="126"/>
      <c r="DP98" s="126"/>
      <c r="DQ98" s="126"/>
      <c r="DR98" s="126"/>
      <c r="DS98" s="126"/>
    </row>
    <row r="99" spans="1:123" s="20" customFormat="1" ht="15.75">
      <c r="A99" s="109"/>
      <c r="B99" s="109"/>
      <c r="C99" s="109"/>
      <c r="D99" s="109"/>
      <c r="E99" s="109"/>
      <c r="F99" s="109"/>
      <c r="G99" s="109"/>
      <c r="H99" s="109"/>
      <c r="I99" s="110" t="s">
        <v>136</v>
      </c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09" t="s">
        <v>132</v>
      </c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20">
        <f>'[19]Баланс ээ и эм'!$K$15/1000</f>
        <v>64253</v>
      </c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>
        <f>'[19]Баланс ээ и эм'!$N$15/1000</f>
        <v>50086.892</v>
      </c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>
        <f>'[19]Баланс ээ и эм'!$T$15/1000</f>
        <v>37100</v>
      </c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</row>
    <row r="100" spans="1:123" s="20" customFormat="1" ht="15.75">
      <c r="A100" s="109"/>
      <c r="B100" s="109"/>
      <c r="C100" s="109"/>
      <c r="D100" s="109"/>
      <c r="E100" s="109"/>
      <c r="F100" s="109"/>
      <c r="G100" s="109"/>
      <c r="H100" s="109"/>
      <c r="I100" s="110" t="s">
        <v>137</v>
      </c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09" t="s">
        <v>132</v>
      </c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20">
        <f>'[19]Баланс ээ и эм'!$L$15/1000</f>
        <v>89947</v>
      </c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>
        <f>'[19]Баланс ээ и эм'!$O$15/1000</f>
        <v>50100.1</v>
      </c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>
        <f>'[19]Баланс ээ и эм'!$U$15/1000</f>
        <v>40300</v>
      </c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/>
      <c r="DR100" s="120"/>
      <c r="DS100" s="120"/>
    </row>
    <row r="101" spans="1:123" s="20" customFormat="1" ht="15.75">
      <c r="A101" s="109" t="s">
        <v>179</v>
      </c>
      <c r="B101" s="109"/>
      <c r="C101" s="109"/>
      <c r="D101" s="109"/>
      <c r="E101" s="109"/>
      <c r="F101" s="109"/>
      <c r="G101" s="109"/>
      <c r="H101" s="109"/>
      <c r="I101" s="110" t="s">
        <v>180</v>
      </c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09" t="s">
        <v>132</v>
      </c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20">
        <f>BF105+BF106</f>
        <v>235276</v>
      </c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>
        <f>CB105+CB106</f>
        <v>262892.581</v>
      </c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>
        <f>CX105+CX106</f>
        <v>254412.15871028672</v>
      </c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</row>
    <row r="102" spans="1:123" s="20" customFormat="1" ht="15.75">
      <c r="A102" s="109"/>
      <c r="B102" s="109"/>
      <c r="C102" s="109"/>
      <c r="D102" s="109"/>
      <c r="E102" s="109"/>
      <c r="F102" s="109"/>
      <c r="G102" s="109"/>
      <c r="H102" s="109"/>
      <c r="I102" s="110" t="s">
        <v>181</v>
      </c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</row>
    <row r="103" spans="1:123" s="20" customFormat="1" ht="15.75">
      <c r="A103" s="109"/>
      <c r="B103" s="109"/>
      <c r="C103" s="109"/>
      <c r="D103" s="109"/>
      <c r="E103" s="109"/>
      <c r="F103" s="109"/>
      <c r="G103" s="109"/>
      <c r="H103" s="109"/>
      <c r="I103" s="110" t="s">
        <v>182</v>
      </c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</row>
    <row r="104" spans="1:123" s="20" customFormat="1" ht="15.75">
      <c r="A104" s="109"/>
      <c r="B104" s="109"/>
      <c r="C104" s="109"/>
      <c r="D104" s="109"/>
      <c r="E104" s="109"/>
      <c r="F104" s="109"/>
      <c r="G104" s="109"/>
      <c r="H104" s="109"/>
      <c r="I104" s="110" t="s">
        <v>183</v>
      </c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</row>
    <row r="105" spans="1:123" s="20" customFormat="1" ht="15.75">
      <c r="A105" s="109"/>
      <c r="B105" s="109"/>
      <c r="C105" s="109"/>
      <c r="D105" s="109"/>
      <c r="E105" s="109"/>
      <c r="F105" s="109"/>
      <c r="G105" s="109"/>
      <c r="H105" s="109"/>
      <c r="I105" s="110" t="s">
        <v>184</v>
      </c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09" t="s">
        <v>132</v>
      </c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20">
        <f>'[19]Баланс ээ и эм'!$K$16/1000</f>
        <v>123537</v>
      </c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>
        <f>'[19]Баланс ээ и эм'!$N$16/1000</f>
        <v>135210.759</v>
      </c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>
        <f>'[19]Баланс ээ и эм'!$T$16/1000</f>
        <v>135085.9421710479</v>
      </c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</row>
    <row r="106" spans="1:123" s="20" customFormat="1" ht="15.75">
      <c r="A106" s="109"/>
      <c r="B106" s="109"/>
      <c r="C106" s="109"/>
      <c r="D106" s="109"/>
      <c r="E106" s="109"/>
      <c r="F106" s="109"/>
      <c r="G106" s="109"/>
      <c r="H106" s="109"/>
      <c r="I106" s="110" t="s">
        <v>185</v>
      </c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09" t="s">
        <v>132</v>
      </c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20">
        <f>'[19]Баланс ээ и эм'!$L$16/1000</f>
        <v>111738.99999999999</v>
      </c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>
        <f>'[19]Баланс ээ и эм'!$O$16/1000</f>
        <v>127681.822</v>
      </c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>
        <f>'[19]Баланс ээ и эм'!$U$16/1000</f>
        <v>119326.21653923881</v>
      </c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</row>
    <row r="107" spans="1:123" s="20" customFormat="1" ht="15.75">
      <c r="A107" s="109" t="s">
        <v>12</v>
      </c>
      <c r="B107" s="109"/>
      <c r="C107" s="109"/>
      <c r="D107" s="109"/>
      <c r="E107" s="109"/>
      <c r="F107" s="109"/>
      <c r="G107" s="109"/>
      <c r="H107" s="109"/>
      <c r="I107" s="110" t="s">
        <v>186</v>
      </c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23">
        <f>BF110+BF112+BF121</f>
        <v>251.43</v>
      </c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>
        <f>CB110+CB112+CB121</f>
        <v>251.821</v>
      </c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>
        <f>CX110+CX112+CX121</f>
        <v>252.682</v>
      </c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</row>
    <row r="108" spans="1:123" s="20" customFormat="1" ht="15.75">
      <c r="A108" s="109"/>
      <c r="B108" s="109"/>
      <c r="C108" s="109"/>
      <c r="D108" s="109"/>
      <c r="E108" s="109"/>
      <c r="F108" s="109"/>
      <c r="G108" s="109"/>
      <c r="H108" s="109"/>
      <c r="I108" s="110" t="s">
        <v>187</v>
      </c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</row>
    <row r="109" spans="1:123" s="20" customFormat="1" ht="15.75">
      <c r="A109" s="109"/>
      <c r="B109" s="109"/>
      <c r="C109" s="109"/>
      <c r="D109" s="109"/>
      <c r="E109" s="109"/>
      <c r="F109" s="109"/>
      <c r="G109" s="109"/>
      <c r="H109" s="109"/>
      <c r="I109" s="110" t="s">
        <v>129</v>
      </c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  <c r="CW109" s="123"/>
      <c r="CX109" s="123"/>
      <c r="CY109" s="123"/>
      <c r="CZ109" s="123"/>
      <c r="DA109" s="123"/>
      <c r="DB109" s="123"/>
      <c r="DC109" s="123"/>
      <c r="DD109" s="123"/>
      <c r="DE109" s="123"/>
      <c r="DF109" s="123"/>
      <c r="DG109" s="123"/>
      <c r="DH109" s="123"/>
      <c r="DI109" s="123"/>
      <c r="DJ109" s="123"/>
      <c r="DK109" s="123"/>
      <c r="DL109" s="123"/>
      <c r="DM109" s="123"/>
      <c r="DN109" s="123"/>
      <c r="DO109" s="123"/>
      <c r="DP109" s="123"/>
      <c r="DQ109" s="123"/>
      <c r="DR109" s="123"/>
      <c r="DS109" s="123"/>
    </row>
    <row r="110" spans="1:123" s="20" customFormat="1" ht="15.75">
      <c r="A110" s="109" t="s">
        <v>188</v>
      </c>
      <c r="B110" s="109"/>
      <c r="C110" s="109"/>
      <c r="D110" s="109"/>
      <c r="E110" s="109"/>
      <c r="F110" s="109"/>
      <c r="G110" s="109"/>
      <c r="H110" s="109"/>
      <c r="I110" s="110" t="s">
        <v>189</v>
      </c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09" t="s">
        <v>190</v>
      </c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23">
        <f>('[19]Кол-во точек поставки'!$D$7+'[19]Кол-во точек поставки'!$D$8)/1000</f>
        <v>244.99</v>
      </c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>
        <f>('[19]Кол-во точек поставки'!$F$7+'[19]Кол-во точек поставки'!$F$8)/1000</f>
        <v>245.366</v>
      </c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3"/>
      <c r="CX110" s="123">
        <f>('[19]Кол-во точек поставки'!$E$7+'[19]Кол-во точек поставки'!$E$8)/1000</f>
        <v>246.196</v>
      </c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</row>
    <row r="111" spans="1:123" s="20" customFormat="1" ht="15.75">
      <c r="A111" s="109"/>
      <c r="B111" s="109"/>
      <c r="C111" s="109"/>
      <c r="D111" s="109"/>
      <c r="E111" s="109"/>
      <c r="F111" s="109"/>
      <c r="G111" s="109"/>
      <c r="H111" s="109"/>
      <c r="I111" s="110" t="s">
        <v>191</v>
      </c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</row>
    <row r="112" spans="1:123" s="20" customFormat="1" ht="15.75">
      <c r="A112" s="109" t="s">
        <v>192</v>
      </c>
      <c r="B112" s="109"/>
      <c r="C112" s="109"/>
      <c r="D112" s="109"/>
      <c r="E112" s="109"/>
      <c r="F112" s="109"/>
      <c r="G112" s="109"/>
      <c r="H112" s="109"/>
      <c r="I112" s="110" t="s">
        <v>193</v>
      </c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09" t="s">
        <v>190</v>
      </c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23">
        <f>BF117+BF118+BF119+BF120</f>
        <v>6.428999999999999</v>
      </c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>
        <f>CB117+CB118+CB119+CB120</f>
        <v>6.444</v>
      </c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3"/>
      <c r="CX112" s="123">
        <f>CX117+CX118+CX119+CX120</f>
        <v>6.475</v>
      </c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</row>
    <row r="113" spans="1:123" s="20" customFormat="1" ht="15.75">
      <c r="A113" s="109"/>
      <c r="B113" s="109"/>
      <c r="C113" s="109"/>
      <c r="D113" s="109"/>
      <c r="E113" s="109"/>
      <c r="F113" s="109"/>
      <c r="G113" s="109"/>
      <c r="H113" s="109"/>
      <c r="I113" s="110" t="s">
        <v>176</v>
      </c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3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</row>
    <row r="114" spans="1:123" s="20" customFormat="1" ht="15.75">
      <c r="A114" s="109"/>
      <c r="B114" s="109"/>
      <c r="C114" s="109"/>
      <c r="D114" s="109"/>
      <c r="E114" s="109"/>
      <c r="F114" s="109"/>
      <c r="G114" s="109"/>
      <c r="H114" s="109"/>
      <c r="I114" s="110" t="s">
        <v>131</v>
      </c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</row>
    <row r="115" spans="1:123" s="20" customFormat="1" ht="15.75">
      <c r="A115" s="109"/>
      <c r="B115" s="109"/>
      <c r="C115" s="109"/>
      <c r="D115" s="109"/>
      <c r="E115" s="109"/>
      <c r="F115" s="109"/>
      <c r="G115" s="109"/>
      <c r="H115" s="109"/>
      <c r="I115" s="110" t="s">
        <v>177</v>
      </c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123"/>
      <c r="CU115" s="123"/>
      <c r="CV115" s="123"/>
      <c r="CW115" s="123"/>
      <c r="CX115" s="123"/>
      <c r="CY115" s="123"/>
      <c r="CZ115" s="123"/>
      <c r="DA115" s="123"/>
      <c r="DB115" s="123"/>
      <c r="DC115" s="123"/>
      <c r="DD115" s="123"/>
      <c r="DE115" s="123"/>
      <c r="DF115" s="123"/>
      <c r="DG115" s="123"/>
      <c r="DH115" s="123"/>
      <c r="DI115" s="123"/>
      <c r="DJ115" s="123"/>
      <c r="DK115" s="123"/>
      <c r="DL115" s="123"/>
      <c r="DM115" s="123"/>
      <c r="DN115" s="123"/>
      <c r="DO115" s="123"/>
      <c r="DP115" s="123"/>
      <c r="DQ115" s="123"/>
      <c r="DR115" s="123"/>
      <c r="DS115" s="123"/>
    </row>
    <row r="116" spans="1:123" s="20" customFormat="1" ht="15.75">
      <c r="A116" s="109"/>
      <c r="B116" s="109"/>
      <c r="C116" s="109"/>
      <c r="D116" s="109"/>
      <c r="E116" s="109"/>
      <c r="F116" s="109"/>
      <c r="G116" s="109"/>
      <c r="H116" s="109"/>
      <c r="I116" s="110" t="s">
        <v>178</v>
      </c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</row>
    <row r="117" spans="1:123" s="20" customFormat="1" ht="15.75">
      <c r="A117" s="109"/>
      <c r="B117" s="109"/>
      <c r="C117" s="109"/>
      <c r="D117" s="109"/>
      <c r="E117" s="109"/>
      <c r="F117" s="109"/>
      <c r="G117" s="109"/>
      <c r="H117" s="109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09" t="s">
        <v>190</v>
      </c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/>
      <c r="CF117" s="124"/>
      <c r="CG117" s="124"/>
      <c r="CH117" s="124"/>
      <c r="CI117" s="124"/>
      <c r="CJ117" s="124"/>
      <c r="CK117" s="124"/>
      <c r="CL117" s="124"/>
      <c r="CM117" s="124"/>
      <c r="CN117" s="124"/>
      <c r="CO117" s="124"/>
      <c r="CP117" s="124"/>
      <c r="CQ117" s="124"/>
      <c r="CR117" s="124"/>
      <c r="CS117" s="124"/>
      <c r="CT117" s="124"/>
      <c r="CU117" s="124"/>
      <c r="CV117" s="124"/>
      <c r="CW117" s="124"/>
      <c r="CX117" s="125"/>
      <c r="CY117" s="125"/>
      <c r="CZ117" s="125"/>
      <c r="DA117" s="125"/>
      <c r="DB117" s="125"/>
      <c r="DC117" s="125"/>
      <c r="DD117" s="125"/>
      <c r="DE117" s="125"/>
      <c r="DF117" s="125"/>
      <c r="DG117" s="125"/>
      <c r="DH117" s="125"/>
      <c r="DI117" s="125"/>
      <c r="DJ117" s="125"/>
      <c r="DK117" s="125"/>
      <c r="DL117" s="125"/>
      <c r="DM117" s="125"/>
      <c r="DN117" s="125"/>
      <c r="DO117" s="125"/>
      <c r="DP117" s="125"/>
      <c r="DQ117" s="125"/>
      <c r="DR117" s="125"/>
      <c r="DS117" s="125"/>
    </row>
    <row r="118" spans="1:123" s="20" customFormat="1" ht="15.75">
      <c r="A118" s="109"/>
      <c r="B118" s="109"/>
      <c r="C118" s="109"/>
      <c r="D118" s="109"/>
      <c r="E118" s="109"/>
      <c r="F118" s="109"/>
      <c r="G118" s="109"/>
      <c r="H118" s="109"/>
      <c r="I118" s="110" t="s">
        <v>9</v>
      </c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09" t="s">
        <v>190</v>
      </c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24">
        <f>'[20]Лист 3'!$BF$118:$CA$118</f>
        <v>6.346</v>
      </c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  <c r="BV118" s="124"/>
      <c r="BW118" s="124"/>
      <c r="BX118" s="124"/>
      <c r="BY118" s="124"/>
      <c r="BZ118" s="124"/>
      <c r="CA118" s="124"/>
      <c r="CB118" s="124">
        <f>'[20]Лист 3'!$CB$118:$CW$118</f>
        <v>6.362</v>
      </c>
      <c r="CC118" s="124"/>
      <c r="CD118" s="124"/>
      <c r="CE118" s="124"/>
      <c r="CF118" s="124"/>
      <c r="CG118" s="124"/>
      <c r="CH118" s="124"/>
      <c r="CI118" s="124"/>
      <c r="CJ118" s="124"/>
      <c r="CK118" s="124"/>
      <c r="CL118" s="124"/>
      <c r="CM118" s="124"/>
      <c r="CN118" s="124"/>
      <c r="CO118" s="124"/>
      <c r="CP118" s="124"/>
      <c r="CQ118" s="124"/>
      <c r="CR118" s="124"/>
      <c r="CS118" s="124"/>
      <c r="CT118" s="124"/>
      <c r="CU118" s="124"/>
      <c r="CV118" s="124"/>
      <c r="CW118" s="124"/>
      <c r="CX118" s="124">
        <f>'[20]Лист 3'!$CX$118:$DS$118</f>
        <v>6.395</v>
      </c>
      <c r="CY118" s="124"/>
      <c r="CZ118" s="124"/>
      <c r="DA118" s="124"/>
      <c r="DB118" s="124"/>
      <c r="DC118" s="124"/>
      <c r="DD118" s="124"/>
      <c r="DE118" s="124"/>
      <c r="DF118" s="124"/>
      <c r="DG118" s="124"/>
      <c r="DH118" s="124"/>
      <c r="DI118" s="124"/>
      <c r="DJ118" s="124"/>
      <c r="DK118" s="124"/>
      <c r="DL118" s="124"/>
      <c r="DM118" s="124"/>
      <c r="DN118" s="124"/>
      <c r="DO118" s="124"/>
      <c r="DP118" s="124"/>
      <c r="DQ118" s="124"/>
      <c r="DR118" s="124"/>
      <c r="DS118" s="124"/>
    </row>
    <row r="119" spans="1:123" s="20" customFormat="1" ht="15.75">
      <c r="A119" s="109"/>
      <c r="B119" s="109"/>
      <c r="C119" s="109"/>
      <c r="D119" s="109"/>
      <c r="E119" s="109"/>
      <c r="F119" s="109"/>
      <c r="G119" s="109"/>
      <c r="H119" s="109"/>
      <c r="I119" s="110" t="s">
        <v>10</v>
      </c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09" t="s">
        <v>190</v>
      </c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24">
        <f>'[20]Лист 3'!$BF$119:$CA$119</f>
        <v>0.076</v>
      </c>
      <c r="BG119" s="124"/>
      <c r="BH119" s="124"/>
      <c r="BI119" s="124"/>
      <c r="BJ119" s="124"/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>
        <f>'[20]Лист 3'!$CB$119:$CW$119</f>
        <v>0.075</v>
      </c>
      <c r="CC119" s="124"/>
      <c r="CD119" s="124"/>
      <c r="CE119" s="124"/>
      <c r="CF119" s="124"/>
      <c r="CG119" s="124"/>
      <c r="CH119" s="124"/>
      <c r="CI119" s="124"/>
      <c r="CJ119" s="124"/>
      <c r="CK119" s="124"/>
      <c r="CL119" s="124"/>
      <c r="CM119" s="124"/>
      <c r="CN119" s="124"/>
      <c r="CO119" s="124"/>
      <c r="CP119" s="124"/>
      <c r="CQ119" s="124"/>
      <c r="CR119" s="124"/>
      <c r="CS119" s="124"/>
      <c r="CT119" s="124"/>
      <c r="CU119" s="124"/>
      <c r="CV119" s="124"/>
      <c r="CW119" s="124"/>
      <c r="CX119" s="124">
        <f>'[20]Лист 3'!$CX$119:$DS$119</f>
        <v>0.074</v>
      </c>
      <c r="CY119" s="124"/>
      <c r="CZ119" s="124"/>
      <c r="DA119" s="124"/>
      <c r="DB119" s="124"/>
      <c r="DC119" s="124"/>
      <c r="DD119" s="124"/>
      <c r="DE119" s="124"/>
      <c r="DF119" s="124"/>
      <c r="DG119" s="124"/>
      <c r="DH119" s="124"/>
      <c r="DI119" s="124"/>
      <c r="DJ119" s="124"/>
      <c r="DK119" s="124"/>
      <c r="DL119" s="124"/>
      <c r="DM119" s="124"/>
      <c r="DN119" s="124"/>
      <c r="DO119" s="124"/>
      <c r="DP119" s="124"/>
      <c r="DQ119" s="124"/>
      <c r="DR119" s="124"/>
      <c r="DS119" s="124"/>
    </row>
    <row r="120" spans="1:123" s="20" customFormat="1" ht="15.75">
      <c r="A120" s="109"/>
      <c r="B120" s="109"/>
      <c r="C120" s="109"/>
      <c r="D120" s="109"/>
      <c r="E120" s="109"/>
      <c r="F120" s="109"/>
      <c r="G120" s="109"/>
      <c r="H120" s="109"/>
      <c r="I120" s="110" t="s">
        <v>11</v>
      </c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09" t="s">
        <v>190</v>
      </c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24">
        <f>'[20]Лист 3'!$BF$120:$CA$120</f>
        <v>0.007</v>
      </c>
      <c r="BG120" s="124"/>
      <c r="BH120" s="124"/>
      <c r="BI120" s="124"/>
      <c r="BJ120" s="124"/>
      <c r="BK120" s="124"/>
      <c r="BL120" s="124"/>
      <c r="BM120" s="124"/>
      <c r="BN120" s="124"/>
      <c r="BO120" s="124"/>
      <c r="BP120" s="124"/>
      <c r="BQ120" s="124"/>
      <c r="BR120" s="124"/>
      <c r="BS120" s="124"/>
      <c r="BT120" s="124"/>
      <c r="BU120" s="124"/>
      <c r="BV120" s="124"/>
      <c r="BW120" s="124"/>
      <c r="BX120" s="124"/>
      <c r="BY120" s="124"/>
      <c r="BZ120" s="124"/>
      <c r="CA120" s="124"/>
      <c r="CB120" s="124">
        <f>'[20]Лист 3'!$CB$120:$CW$120</f>
        <v>0.007</v>
      </c>
      <c r="CC120" s="124"/>
      <c r="CD120" s="124"/>
      <c r="CE120" s="124"/>
      <c r="CF120" s="124"/>
      <c r="CG120" s="124"/>
      <c r="CH120" s="124"/>
      <c r="CI120" s="124"/>
      <c r="CJ120" s="124"/>
      <c r="CK120" s="124"/>
      <c r="CL120" s="124"/>
      <c r="CM120" s="124"/>
      <c r="CN120" s="124"/>
      <c r="CO120" s="124"/>
      <c r="CP120" s="124"/>
      <c r="CQ120" s="124"/>
      <c r="CR120" s="124"/>
      <c r="CS120" s="124"/>
      <c r="CT120" s="124"/>
      <c r="CU120" s="124"/>
      <c r="CV120" s="124"/>
      <c r="CW120" s="124"/>
      <c r="CX120" s="124">
        <f>'[20]Лист 3'!$CX$120:$DS$120-0.001</f>
        <v>0.006</v>
      </c>
      <c r="CY120" s="124"/>
      <c r="CZ120" s="124"/>
      <c r="DA120" s="124"/>
      <c r="DB120" s="124"/>
      <c r="DC120" s="124"/>
      <c r="DD120" s="124"/>
      <c r="DE120" s="124"/>
      <c r="DF120" s="124"/>
      <c r="DG120" s="124"/>
      <c r="DH120" s="124"/>
      <c r="DI120" s="124"/>
      <c r="DJ120" s="124"/>
      <c r="DK120" s="124"/>
      <c r="DL120" s="124"/>
      <c r="DM120" s="124"/>
      <c r="DN120" s="124"/>
      <c r="DO120" s="124"/>
      <c r="DP120" s="124"/>
      <c r="DQ120" s="124"/>
      <c r="DR120" s="124"/>
      <c r="DS120" s="124"/>
    </row>
    <row r="121" spans="1:123" s="20" customFormat="1" ht="15.75">
      <c r="A121" s="109" t="s">
        <v>194</v>
      </c>
      <c r="B121" s="109"/>
      <c r="C121" s="109"/>
      <c r="D121" s="109"/>
      <c r="E121" s="109"/>
      <c r="F121" s="109"/>
      <c r="G121" s="109"/>
      <c r="H121" s="109"/>
      <c r="I121" s="110" t="s">
        <v>195</v>
      </c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09" t="s">
        <v>190</v>
      </c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23">
        <f>'[20]Лист 3'!$BF$121:$CA$124</f>
        <v>0.011</v>
      </c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>
        <f>'[20]Лист 3'!$CB$121:$CW$124</f>
        <v>0.011</v>
      </c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123"/>
      <c r="CU121" s="123"/>
      <c r="CV121" s="123"/>
      <c r="CW121" s="123"/>
      <c r="CX121" s="123">
        <f>'[20]Лист 3'!$CX$121:$DS$124</f>
        <v>0.011</v>
      </c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</row>
    <row r="122" spans="1:123" s="20" customFormat="1" ht="15.75">
      <c r="A122" s="109"/>
      <c r="B122" s="109"/>
      <c r="C122" s="109"/>
      <c r="D122" s="109"/>
      <c r="E122" s="109"/>
      <c r="F122" s="109"/>
      <c r="G122" s="109"/>
      <c r="H122" s="109"/>
      <c r="I122" s="110" t="s">
        <v>196</v>
      </c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  <c r="CS122" s="123"/>
      <c r="CT122" s="123"/>
      <c r="CU122" s="123"/>
      <c r="CV122" s="123"/>
      <c r="CW122" s="123"/>
      <c r="CX122" s="123"/>
      <c r="CY122" s="123"/>
      <c r="CZ122" s="123"/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  <c r="DL122" s="123"/>
      <c r="DM122" s="123"/>
      <c r="DN122" s="123"/>
      <c r="DO122" s="123"/>
      <c r="DP122" s="123"/>
      <c r="DQ122" s="123"/>
      <c r="DR122" s="123"/>
      <c r="DS122" s="123"/>
    </row>
    <row r="123" spans="1:123" s="20" customFormat="1" ht="15.75">
      <c r="A123" s="109"/>
      <c r="B123" s="109"/>
      <c r="C123" s="109"/>
      <c r="D123" s="109"/>
      <c r="E123" s="109"/>
      <c r="F123" s="109"/>
      <c r="G123" s="109"/>
      <c r="H123" s="109"/>
      <c r="I123" s="110" t="s">
        <v>197</v>
      </c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</row>
    <row r="124" spans="1:123" s="20" customFormat="1" ht="15.75">
      <c r="A124" s="109"/>
      <c r="B124" s="109"/>
      <c r="C124" s="109"/>
      <c r="D124" s="109"/>
      <c r="E124" s="109"/>
      <c r="F124" s="109"/>
      <c r="G124" s="109"/>
      <c r="H124" s="109"/>
      <c r="I124" s="110" t="s">
        <v>198</v>
      </c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3"/>
      <c r="CU124" s="123"/>
      <c r="CV124" s="123"/>
      <c r="CW124" s="123"/>
      <c r="CX124" s="123"/>
      <c r="CY124" s="123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3"/>
      <c r="DJ124" s="123"/>
      <c r="DK124" s="123"/>
      <c r="DL124" s="123"/>
      <c r="DM124" s="123"/>
      <c r="DN124" s="123"/>
      <c r="DO124" s="123"/>
      <c r="DP124" s="123"/>
      <c r="DQ124" s="123"/>
      <c r="DR124" s="123"/>
      <c r="DS124" s="123"/>
    </row>
    <row r="125" spans="1:123" s="20" customFormat="1" ht="15.75">
      <c r="A125" s="109" t="s">
        <v>74</v>
      </c>
      <c r="B125" s="109"/>
      <c r="C125" s="109"/>
      <c r="D125" s="109"/>
      <c r="E125" s="109"/>
      <c r="F125" s="109"/>
      <c r="G125" s="109"/>
      <c r="H125" s="109"/>
      <c r="I125" s="110" t="s">
        <v>199</v>
      </c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20">
        <f>BF128+BF130+BF139</f>
        <v>269340</v>
      </c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>
        <f>CB128+CB130+CB139</f>
        <v>269192</v>
      </c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0"/>
      <c r="CX125" s="120">
        <f>CX128+CX130+CX139</f>
        <v>270568</v>
      </c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120"/>
      <c r="DQ125" s="120"/>
      <c r="DR125" s="120"/>
      <c r="DS125" s="120"/>
    </row>
    <row r="126" spans="1:123" s="20" customFormat="1" ht="15.75">
      <c r="A126" s="109"/>
      <c r="B126" s="109"/>
      <c r="C126" s="109"/>
      <c r="D126" s="109"/>
      <c r="E126" s="109"/>
      <c r="F126" s="109"/>
      <c r="G126" s="109"/>
      <c r="H126" s="109"/>
      <c r="I126" s="110" t="s">
        <v>200</v>
      </c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DS126" s="120"/>
    </row>
    <row r="127" spans="1:123" s="20" customFormat="1" ht="15.75">
      <c r="A127" s="109"/>
      <c r="B127" s="109"/>
      <c r="C127" s="109"/>
      <c r="D127" s="109"/>
      <c r="E127" s="109"/>
      <c r="F127" s="109"/>
      <c r="G127" s="109"/>
      <c r="H127" s="109"/>
      <c r="I127" s="110" t="s">
        <v>129</v>
      </c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</row>
    <row r="128" spans="1:123" s="20" customFormat="1" ht="15.75">
      <c r="A128" s="109" t="s">
        <v>13</v>
      </c>
      <c r="B128" s="109"/>
      <c r="C128" s="109"/>
      <c r="D128" s="109"/>
      <c r="E128" s="109"/>
      <c r="F128" s="109"/>
      <c r="G128" s="109"/>
      <c r="H128" s="109"/>
      <c r="I128" s="110" t="s">
        <v>201</v>
      </c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09" t="s">
        <v>202</v>
      </c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20">
        <f>'[19]Кол-во точек поставки'!$D$6</f>
        <v>246434</v>
      </c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>
        <f>'[19]Кол-во точек поставки'!$F$6</f>
        <v>247335</v>
      </c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>
        <f>'[19]Кол-во точек поставки'!$E$6</f>
        <v>247629</v>
      </c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</row>
    <row r="129" spans="1:123" s="20" customFormat="1" ht="15.75">
      <c r="A129" s="109"/>
      <c r="B129" s="109"/>
      <c r="C129" s="109"/>
      <c r="D129" s="109"/>
      <c r="E129" s="109"/>
      <c r="F129" s="109"/>
      <c r="G129" s="109"/>
      <c r="H129" s="109"/>
      <c r="I129" s="110" t="s">
        <v>191</v>
      </c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</row>
    <row r="130" spans="1:123" s="20" customFormat="1" ht="15.75">
      <c r="A130" s="109" t="s">
        <v>14</v>
      </c>
      <c r="B130" s="109"/>
      <c r="C130" s="109"/>
      <c r="D130" s="109"/>
      <c r="E130" s="109"/>
      <c r="F130" s="109"/>
      <c r="G130" s="109"/>
      <c r="H130" s="109"/>
      <c r="I130" s="110" t="s">
        <v>203</v>
      </c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09" t="s">
        <v>202</v>
      </c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20">
        <f>BF135+BF137+BF138</f>
        <v>21739</v>
      </c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>
        <f>'[19]Кол-во точек поставки'!$F$12</f>
        <v>20700</v>
      </c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>
        <f>CX135+CX137+CX138</f>
        <v>21772</v>
      </c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0"/>
      <c r="DQ130" s="120"/>
      <c r="DR130" s="120"/>
      <c r="DS130" s="120"/>
    </row>
    <row r="131" spans="1:123" s="20" customFormat="1" ht="15.75">
      <c r="A131" s="109"/>
      <c r="B131" s="109"/>
      <c r="C131" s="109"/>
      <c r="D131" s="109"/>
      <c r="E131" s="109"/>
      <c r="F131" s="109"/>
      <c r="G131" s="109"/>
      <c r="H131" s="109"/>
      <c r="I131" s="110" t="s">
        <v>176</v>
      </c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</row>
    <row r="132" spans="1:123" s="20" customFormat="1" ht="15.75">
      <c r="A132" s="109"/>
      <c r="B132" s="109"/>
      <c r="C132" s="109"/>
      <c r="D132" s="109"/>
      <c r="E132" s="109"/>
      <c r="F132" s="109"/>
      <c r="G132" s="109"/>
      <c r="H132" s="109"/>
      <c r="I132" s="110" t="s">
        <v>131</v>
      </c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20"/>
      <c r="DR132" s="120"/>
      <c r="DS132" s="120"/>
    </row>
    <row r="133" spans="1:123" s="20" customFormat="1" ht="15.75">
      <c r="A133" s="109"/>
      <c r="B133" s="109"/>
      <c r="C133" s="109"/>
      <c r="D133" s="109"/>
      <c r="E133" s="109"/>
      <c r="F133" s="109"/>
      <c r="G133" s="109"/>
      <c r="H133" s="109"/>
      <c r="I133" s="110" t="s">
        <v>177</v>
      </c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0"/>
      <c r="DM133" s="120"/>
      <c r="DN133" s="120"/>
      <c r="DO133" s="120"/>
      <c r="DP133" s="120"/>
      <c r="DQ133" s="120"/>
      <c r="DR133" s="120"/>
      <c r="DS133" s="120"/>
    </row>
    <row r="134" spans="1:123" s="20" customFormat="1" ht="15.75">
      <c r="A134" s="109"/>
      <c r="B134" s="109"/>
      <c r="C134" s="109"/>
      <c r="D134" s="109"/>
      <c r="E134" s="109"/>
      <c r="F134" s="109"/>
      <c r="G134" s="109"/>
      <c r="H134" s="109"/>
      <c r="I134" s="110" t="s">
        <v>178</v>
      </c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</row>
    <row r="135" spans="1:123" s="20" customFormat="1" ht="16.5" customHeight="1">
      <c r="A135" s="152"/>
      <c r="B135" s="153"/>
      <c r="C135" s="153"/>
      <c r="D135" s="153"/>
      <c r="E135" s="153"/>
      <c r="F135" s="153"/>
      <c r="G135" s="153"/>
      <c r="H135" s="154"/>
      <c r="I135" s="140" t="s">
        <v>9</v>
      </c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2"/>
      <c r="AP135" s="152" t="s">
        <v>202</v>
      </c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4"/>
      <c r="BF135" s="146">
        <f>'[19]Кол-во точек поставки'!$D$12</f>
        <v>21452</v>
      </c>
      <c r="BG135" s="147"/>
      <c r="BH135" s="147"/>
      <c r="BI135" s="147"/>
      <c r="BJ135" s="147"/>
      <c r="BK135" s="147"/>
      <c r="BL135" s="147"/>
      <c r="BM135" s="147"/>
      <c r="BN135" s="147"/>
      <c r="BO135" s="147"/>
      <c r="BP135" s="147"/>
      <c r="BQ135" s="147"/>
      <c r="BR135" s="147"/>
      <c r="BS135" s="147"/>
      <c r="BT135" s="147"/>
      <c r="BU135" s="147"/>
      <c r="BV135" s="147"/>
      <c r="BW135" s="147"/>
      <c r="BX135" s="147"/>
      <c r="BY135" s="147"/>
      <c r="BZ135" s="147"/>
      <c r="CA135" s="148"/>
      <c r="CB135" s="146">
        <f>'[21]Кол-во точек поставки'!$E$12</f>
        <v>20700</v>
      </c>
      <c r="CC135" s="147"/>
      <c r="CD135" s="147"/>
      <c r="CE135" s="147"/>
      <c r="CF135" s="147"/>
      <c r="CG135" s="147"/>
      <c r="CH135" s="147"/>
      <c r="CI135" s="147"/>
      <c r="CJ135" s="147"/>
      <c r="CK135" s="147"/>
      <c r="CL135" s="147"/>
      <c r="CM135" s="147"/>
      <c r="CN135" s="147"/>
      <c r="CO135" s="147"/>
      <c r="CP135" s="147"/>
      <c r="CQ135" s="147"/>
      <c r="CR135" s="147"/>
      <c r="CS135" s="147"/>
      <c r="CT135" s="147"/>
      <c r="CU135" s="147"/>
      <c r="CV135" s="147"/>
      <c r="CW135" s="148"/>
      <c r="CX135" s="146">
        <f>'[19]Кол-во точек поставки'!$E$12</f>
        <v>21485</v>
      </c>
      <c r="CY135" s="147"/>
      <c r="CZ135" s="147"/>
      <c r="DA135" s="147"/>
      <c r="DB135" s="147"/>
      <c r="DC135" s="147"/>
      <c r="DD135" s="147"/>
      <c r="DE135" s="147"/>
      <c r="DF135" s="147"/>
      <c r="DG135" s="147"/>
      <c r="DH135" s="147"/>
      <c r="DI135" s="147"/>
      <c r="DJ135" s="147"/>
      <c r="DK135" s="147"/>
      <c r="DL135" s="147"/>
      <c r="DM135" s="147"/>
      <c r="DN135" s="147"/>
      <c r="DO135" s="147"/>
      <c r="DP135" s="147"/>
      <c r="DQ135" s="147"/>
      <c r="DR135" s="147"/>
      <c r="DS135" s="148"/>
    </row>
    <row r="136" spans="1:123" s="20" customFormat="1" ht="2.25" customHeight="1" hidden="1">
      <c r="A136" s="158"/>
      <c r="B136" s="159"/>
      <c r="C136" s="159"/>
      <c r="D136" s="159"/>
      <c r="E136" s="159"/>
      <c r="F136" s="159"/>
      <c r="G136" s="159"/>
      <c r="H136" s="160"/>
      <c r="I136" s="143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5"/>
      <c r="AP136" s="155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7"/>
      <c r="BF136" s="149"/>
      <c r="BG136" s="150"/>
      <c r="BH136" s="150"/>
      <c r="BI136" s="150"/>
      <c r="BJ136" s="150"/>
      <c r="BK136" s="150"/>
      <c r="BL136" s="150"/>
      <c r="BM136" s="150"/>
      <c r="BN136" s="150"/>
      <c r="BO136" s="150"/>
      <c r="BP136" s="150"/>
      <c r="BQ136" s="150"/>
      <c r="BR136" s="150"/>
      <c r="BS136" s="150"/>
      <c r="BT136" s="150"/>
      <c r="BU136" s="150"/>
      <c r="BV136" s="150"/>
      <c r="BW136" s="150"/>
      <c r="BX136" s="150"/>
      <c r="BY136" s="150"/>
      <c r="BZ136" s="150"/>
      <c r="CA136" s="151"/>
      <c r="CB136" s="149"/>
      <c r="CC136" s="150"/>
      <c r="CD136" s="150"/>
      <c r="CE136" s="150"/>
      <c r="CF136" s="150"/>
      <c r="CG136" s="150"/>
      <c r="CH136" s="150"/>
      <c r="CI136" s="150"/>
      <c r="CJ136" s="150"/>
      <c r="CK136" s="150"/>
      <c r="CL136" s="150"/>
      <c r="CM136" s="150"/>
      <c r="CN136" s="150"/>
      <c r="CO136" s="150"/>
      <c r="CP136" s="150"/>
      <c r="CQ136" s="150"/>
      <c r="CR136" s="150"/>
      <c r="CS136" s="150"/>
      <c r="CT136" s="150"/>
      <c r="CU136" s="150"/>
      <c r="CV136" s="150"/>
      <c r="CW136" s="151"/>
      <c r="CX136" s="149"/>
      <c r="CY136" s="150"/>
      <c r="CZ136" s="150"/>
      <c r="DA136" s="150"/>
      <c r="DB136" s="150"/>
      <c r="DC136" s="150"/>
      <c r="DD136" s="150"/>
      <c r="DE136" s="150"/>
      <c r="DF136" s="150"/>
      <c r="DG136" s="150"/>
      <c r="DH136" s="150"/>
      <c r="DI136" s="150"/>
      <c r="DJ136" s="150"/>
      <c r="DK136" s="150"/>
      <c r="DL136" s="150"/>
      <c r="DM136" s="150"/>
      <c r="DN136" s="150"/>
      <c r="DO136" s="150"/>
      <c r="DP136" s="150"/>
      <c r="DQ136" s="150"/>
      <c r="DR136" s="150"/>
      <c r="DS136" s="151"/>
    </row>
    <row r="137" spans="1:123" s="20" customFormat="1" ht="15.75">
      <c r="A137" s="109"/>
      <c r="B137" s="109"/>
      <c r="C137" s="109"/>
      <c r="D137" s="109"/>
      <c r="E137" s="109"/>
      <c r="F137" s="109"/>
      <c r="G137" s="109"/>
      <c r="H137" s="109"/>
      <c r="I137" s="122" t="s">
        <v>10</v>
      </c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09" t="s">
        <v>202</v>
      </c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20">
        <f>'[19]Кол-во точек поставки'!$D$13</f>
        <v>250</v>
      </c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>
        <f>'[19]Кол-во точек поставки'!$F$13</f>
        <v>374</v>
      </c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>
        <f>'[19]Кол-во точек поставки'!$E$13</f>
        <v>248</v>
      </c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</row>
    <row r="138" spans="1:123" s="20" customFormat="1" ht="15.75">
      <c r="A138" s="109"/>
      <c r="B138" s="109"/>
      <c r="C138" s="109"/>
      <c r="D138" s="109"/>
      <c r="E138" s="109"/>
      <c r="F138" s="109"/>
      <c r="G138" s="109"/>
      <c r="H138" s="109"/>
      <c r="I138" s="122" t="s">
        <v>11</v>
      </c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09" t="s">
        <v>202</v>
      </c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20">
        <f>'[19]Кол-во точек поставки'!$D$14</f>
        <v>37</v>
      </c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>
        <f>'[19]Кол-во точек поставки'!$F$14</f>
        <v>32</v>
      </c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>
        <f>'[19]Кол-во точек поставки'!$E$14</f>
        <v>39</v>
      </c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</row>
    <row r="139" spans="1:123" s="20" customFormat="1" ht="15.75">
      <c r="A139" s="109"/>
      <c r="B139" s="109"/>
      <c r="C139" s="109"/>
      <c r="D139" s="109"/>
      <c r="E139" s="109"/>
      <c r="F139" s="109"/>
      <c r="G139" s="109"/>
      <c r="H139" s="109"/>
      <c r="I139" s="110" t="s">
        <v>1</v>
      </c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09" t="s">
        <v>202</v>
      </c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20">
        <f>'[19]Кол-во точек поставки'!$D$15</f>
        <v>1167</v>
      </c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>
        <f>'[19]Кол-во точек поставки'!$F$15</f>
        <v>1157</v>
      </c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>
        <f>'[19]Кол-во точек поставки'!$E$15</f>
        <v>1167</v>
      </c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</row>
    <row r="140" spans="1:123" s="20" customFormat="1" ht="15.75">
      <c r="A140" s="109" t="s">
        <v>16</v>
      </c>
      <c r="B140" s="109"/>
      <c r="C140" s="109"/>
      <c r="D140" s="109"/>
      <c r="E140" s="109"/>
      <c r="F140" s="109"/>
      <c r="G140" s="109"/>
      <c r="H140" s="109"/>
      <c r="I140" s="110" t="s">
        <v>204</v>
      </c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09" t="s">
        <v>202</v>
      </c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20">
        <f>BF125</f>
        <v>269340</v>
      </c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>
        <f>CB125</f>
        <v>269192</v>
      </c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  <c r="CV140" s="120"/>
      <c r="CW140" s="120"/>
      <c r="CX140" s="120">
        <f>CX125</f>
        <v>270568</v>
      </c>
      <c r="CY140" s="120"/>
      <c r="CZ140" s="120"/>
      <c r="DA140" s="120"/>
      <c r="DB140" s="120"/>
      <c r="DC140" s="120"/>
      <c r="DD140" s="120"/>
      <c r="DE140" s="120"/>
      <c r="DF140" s="120"/>
      <c r="DG140" s="120"/>
      <c r="DH140" s="120"/>
      <c r="DI140" s="120"/>
      <c r="DJ140" s="120"/>
      <c r="DK140" s="120"/>
      <c r="DL140" s="120"/>
      <c r="DM140" s="120"/>
      <c r="DN140" s="120"/>
      <c r="DO140" s="120"/>
      <c r="DP140" s="120"/>
      <c r="DQ140" s="120"/>
      <c r="DR140" s="120"/>
      <c r="DS140" s="120"/>
    </row>
    <row r="141" spans="1:123" s="20" customFormat="1" ht="15.75">
      <c r="A141" s="109" t="s">
        <v>34</v>
      </c>
      <c r="B141" s="109"/>
      <c r="C141" s="109"/>
      <c r="D141" s="109"/>
      <c r="E141" s="109"/>
      <c r="F141" s="109"/>
      <c r="G141" s="109"/>
      <c r="H141" s="109"/>
      <c r="I141" s="110" t="s">
        <v>205</v>
      </c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09" t="s">
        <v>206</v>
      </c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20">
        <f>'[22]смета 13.02.2019'!$K$86</f>
        <v>599083.5569053879</v>
      </c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>
        <f>'[23]Анализ'!$K$9/1000</f>
        <v>696630.0877799725</v>
      </c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0"/>
      <c r="CX141" s="120">
        <f>'[19]Анализ'!$O$7/1000</f>
        <v>915040.6144427789</v>
      </c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0"/>
      <c r="DM141" s="120"/>
      <c r="DN141" s="120"/>
      <c r="DO141" s="120"/>
      <c r="DP141" s="120"/>
      <c r="DQ141" s="120"/>
      <c r="DR141" s="120"/>
      <c r="DS141" s="120"/>
    </row>
    <row r="142" spans="1:123" s="20" customFormat="1" ht="15.75">
      <c r="A142" s="109"/>
      <c r="B142" s="109"/>
      <c r="C142" s="109"/>
      <c r="D142" s="109"/>
      <c r="E142" s="109"/>
      <c r="F142" s="109"/>
      <c r="G142" s="109"/>
      <c r="H142" s="109"/>
      <c r="I142" s="110" t="s">
        <v>207</v>
      </c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  <c r="DE142" s="120"/>
      <c r="DF142" s="120"/>
      <c r="DG142" s="120"/>
      <c r="DH142" s="120"/>
      <c r="DI142" s="120"/>
      <c r="DJ142" s="120"/>
      <c r="DK142" s="120"/>
      <c r="DL142" s="120"/>
      <c r="DM142" s="120"/>
      <c r="DN142" s="120"/>
      <c r="DO142" s="120"/>
      <c r="DP142" s="120"/>
      <c r="DQ142" s="120"/>
      <c r="DR142" s="120"/>
      <c r="DS142" s="120"/>
    </row>
    <row r="143" spans="1:123" s="20" customFormat="1" ht="15.75">
      <c r="A143" s="109" t="s">
        <v>44</v>
      </c>
      <c r="B143" s="109"/>
      <c r="C143" s="109"/>
      <c r="D143" s="109"/>
      <c r="E143" s="109"/>
      <c r="F143" s="109"/>
      <c r="G143" s="109"/>
      <c r="H143" s="109"/>
      <c r="I143" s="110" t="s">
        <v>208</v>
      </c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120"/>
      <c r="DQ143" s="120"/>
      <c r="DR143" s="120"/>
      <c r="DS143" s="120"/>
    </row>
    <row r="144" spans="1:123" s="20" customFormat="1" ht="15.75">
      <c r="A144" s="109"/>
      <c r="B144" s="109"/>
      <c r="C144" s="109"/>
      <c r="D144" s="109"/>
      <c r="E144" s="109"/>
      <c r="F144" s="109"/>
      <c r="G144" s="109"/>
      <c r="H144" s="109"/>
      <c r="I144" s="110" t="s">
        <v>209</v>
      </c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0"/>
      <c r="DM144" s="120"/>
      <c r="DN144" s="120"/>
      <c r="DO144" s="120"/>
      <c r="DP144" s="120"/>
      <c r="DQ144" s="120"/>
      <c r="DR144" s="120"/>
      <c r="DS144" s="120"/>
    </row>
    <row r="145" spans="1:123" s="20" customFormat="1" ht="15.75">
      <c r="A145" s="109"/>
      <c r="B145" s="109"/>
      <c r="C145" s="109"/>
      <c r="D145" s="109"/>
      <c r="E145" s="109"/>
      <c r="F145" s="109"/>
      <c r="G145" s="109"/>
      <c r="H145" s="109"/>
      <c r="I145" s="110" t="s">
        <v>210</v>
      </c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0"/>
      <c r="CP145" s="120"/>
      <c r="CQ145" s="120"/>
      <c r="CR145" s="120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0"/>
      <c r="DE145" s="120"/>
      <c r="DF145" s="120"/>
      <c r="DG145" s="120"/>
      <c r="DH145" s="120"/>
      <c r="DI145" s="120"/>
      <c r="DJ145" s="120"/>
      <c r="DK145" s="120"/>
      <c r="DL145" s="120"/>
      <c r="DM145" s="120"/>
      <c r="DN145" s="120"/>
      <c r="DO145" s="120"/>
      <c r="DP145" s="120"/>
      <c r="DQ145" s="120"/>
      <c r="DR145" s="120"/>
      <c r="DS145" s="120"/>
    </row>
    <row r="146" spans="1:123" s="20" customFormat="1" ht="15.75">
      <c r="A146" s="109" t="s">
        <v>46</v>
      </c>
      <c r="B146" s="109"/>
      <c r="C146" s="109"/>
      <c r="D146" s="109"/>
      <c r="E146" s="109"/>
      <c r="F146" s="109"/>
      <c r="G146" s="109"/>
      <c r="H146" s="109"/>
      <c r="I146" s="110" t="s">
        <v>211</v>
      </c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09" t="s">
        <v>212</v>
      </c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21">
        <f>'[24]2019'!$E$28</f>
        <v>382.48333333333335</v>
      </c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  <c r="DK146" s="121"/>
      <c r="DL146" s="121"/>
      <c r="DM146" s="121"/>
      <c r="DN146" s="121"/>
      <c r="DO146" s="121"/>
      <c r="DP146" s="121"/>
      <c r="DQ146" s="121"/>
      <c r="DR146" s="121"/>
      <c r="DS146" s="121"/>
    </row>
    <row r="147" spans="1:123" s="20" customFormat="1" ht="15.75">
      <c r="A147" s="109"/>
      <c r="B147" s="109"/>
      <c r="C147" s="109"/>
      <c r="D147" s="109"/>
      <c r="E147" s="109"/>
      <c r="F147" s="109"/>
      <c r="G147" s="109"/>
      <c r="H147" s="109"/>
      <c r="I147" s="110" t="s">
        <v>213</v>
      </c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  <c r="DK147" s="121"/>
      <c r="DL147" s="121"/>
      <c r="DM147" s="121"/>
      <c r="DN147" s="121"/>
      <c r="DO147" s="121"/>
      <c r="DP147" s="121"/>
      <c r="DQ147" s="121"/>
      <c r="DR147" s="121"/>
      <c r="DS147" s="121"/>
    </row>
    <row r="148" spans="1:123" s="20" customFormat="1" ht="15.75">
      <c r="A148" s="109" t="s">
        <v>48</v>
      </c>
      <c r="B148" s="109"/>
      <c r="C148" s="109"/>
      <c r="D148" s="109"/>
      <c r="E148" s="109"/>
      <c r="F148" s="109"/>
      <c r="G148" s="109"/>
      <c r="H148" s="109"/>
      <c r="I148" s="110" t="s">
        <v>214</v>
      </c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09" t="s">
        <v>206</v>
      </c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20">
        <f>'[24]2019'!$P$28/1000</f>
        <v>45.4957732363066</v>
      </c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/>
      <c r="DK148" s="120"/>
      <c r="DL148" s="120"/>
      <c r="DM148" s="120"/>
      <c r="DN148" s="120"/>
      <c r="DO148" s="120"/>
      <c r="DP148" s="120"/>
      <c r="DQ148" s="120"/>
      <c r="DR148" s="120"/>
      <c r="DS148" s="120"/>
    </row>
    <row r="149" spans="1:123" s="20" customFormat="1" ht="15.75">
      <c r="A149" s="109"/>
      <c r="B149" s="109"/>
      <c r="C149" s="109"/>
      <c r="D149" s="109"/>
      <c r="E149" s="109"/>
      <c r="F149" s="109"/>
      <c r="G149" s="109"/>
      <c r="H149" s="109"/>
      <c r="I149" s="110" t="s">
        <v>215</v>
      </c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09" t="s">
        <v>216</v>
      </c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  <c r="CQ149" s="120"/>
      <c r="CR149" s="120"/>
      <c r="CS149" s="120"/>
      <c r="CT149" s="120"/>
      <c r="CU149" s="120"/>
      <c r="CV149" s="120"/>
      <c r="CW149" s="120"/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/>
      <c r="DH149" s="120"/>
      <c r="DI149" s="120"/>
      <c r="DJ149" s="120"/>
      <c r="DK149" s="120"/>
      <c r="DL149" s="120"/>
      <c r="DM149" s="120"/>
      <c r="DN149" s="120"/>
      <c r="DO149" s="120"/>
      <c r="DP149" s="120"/>
      <c r="DQ149" s="120"/>
      <c r="DR149" s="120"/>
      <c r="DS149" s="120"/>
    </row>
    <row r="150" spans="1:123" s="20" customFormat="1" ht="15.75">
      <c r="A150" s="109" t="s">
        <v>50</v>
      </c>
      <c r="B150" s="109"/>
      <c r="C150" s="109"/>
      <c r="D150" s="109"/>
      <c r="E150" s="109"/>
      <c r="F150" s="109"/>
      <c r="G150" s="109"/>
      <c r="H150" s="109"/>
      <c r="I150" s="110" t="s">
        <v>217</v>
      </c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20" t="s">
        <v>0</v>
      </c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 t="s">
        <v>0</v>
      </c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  <c r="CQ150" s="120"/>
      <c r="CR150" s="120"/>
      <c r="CS150" s="120"/>
      <c r="CT150" s="120"/>
      <c r="CU150" s="120"/>
      <c r="CV150" s="120"/>
      <c r="CW150" s="120"/>
      <c r="CX150" s="120"/>
      <c r="CY150" s="120"/>
      <c r="CZ150" s="120"/>
      <c r="DA150" s="120"/>
      <c r="DB150" s="120"/>
      <c r="DC150" s="120"/>
      <c r="DD150" s="120"/>
      <c r="DE150" s="120"/>
      <c r="DF150" s="120"/>
      <c r="DG150" s="120"/>
      <c r="DH150" s="120"/>
      <c r="DI150" s="120"/>
      <c r="DJ150" s="120"/>
      <c r="DK150" s="120"/>
      <c r="DL150" s="120"/>
      <c r="DM150" s="120"/>
      <c r="DN150" s="120"/>
      <c r="DO150" s="120"/>
      <c r="DP150" s="120"/>
      <c r="DQ150" s="120"/>
      <c r="DR150" s="120"/>
      <c r="DS150" s="120"/>
    </row>
    <row r="151" spans="1:123" s="20" customFormat="1" ht="15.75">
      <c r="A151" s="109"/>
      <c r="B151" s="109"/>
      <c r="C151" s="109"/>
      <c r="D151" s="109"/>
      <c r="E151" s="109"/>
      <c r="F151" s="109"/>
      <c r="G151" s="109"/>
      <c r="H151" s="109"/>
      <c r="I151" s="110" t="s">
        <v>218</v>
      </c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  <c r="CB151" s="120"/>
      <c r="CC151" s="120"/>
      <c r="CD151" s="120"/>
      <c r="CE151" s="120"/>
      <c r="CF151" s="120"/>
      <c r="CG151" s="120"/>
      <c r="CH151" s="120"/>
      <c r="CI151" s="120"/>
      <c r="CJ151" s="120"/>
      <c r="CK151" s="120"/>
      <c r="CL151" s="120"/>
      <c r="CM151" s="120"/>
      <c r="CN151" s="120"/>
      <c r="CO151" s="120"/>
      <c r="CP151" s="120"/>
      <c r="CQ151" s="120"/>
      <c r="CR151" s="120"/>
      <c r="CS151" s="120"/>
      <c r="CT151" s="120"/>
      <c r="CU151" s="120"/>
      <c r="CV151" s="120"/>
      <c r="CW151" s="120"/>
      <c r="CX151" s="120"/>
      <c r="CY151" s="120"/>
      <c r="CZ151" s="120"/>
      <c r="DA151" s="120"/>
      <c r="DB151" s="120"/>
      <c r="DC151" s="120"/>
      <c r="DD151" s="120"/>
      <c r="DE151" s="120"/>
      <c r="DF151" s="120"/>
      <c r="DG151" s="120"/>
      <c r="DH151" s="120"/>
      <c r="DI151" s="120"/>
      <c r="DJ151" s="120"/>
      <c r="DK151" s="120"/>
      <c r="DL151" s="120"/>
      <c r="DM151" s="120"/>
      <c r="DN151" s="120"/>
      <c r="DO151" s="120"/>
      <c r="DP151" s="120"/>
      <c r="DQ151" s="120"/>
      <c r="DR151" s="120"/>
      <c r="DS151" s="120"/>
    </row>
    <row r="152" spans="1:123" s="20" customFormat="1" ht="15.75">
      <c r="A152" s="109"/>
      <c r="B152" s="109"/>
      <c r="C152" s="109"/>
      <c r="D152" s="109"/>
      <c r="E152" s="109"/>
      <c r="F152" s="109"/>
      <c r="G152" s="109"/>
      <c r="H152" s="109"/>
      <c r="I152" s="110" t="s">
        <v>219</v>
      </c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0"/>
      <c r="CN152" s="120"/>
      <c r="CO152" s="120"/>
      <c r="CP152" s="120"/>
      <c r="CQ152" s="120"/>
      <c r="CR152" s="120"/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0"/>
      <c r="DD152" s="120"/>
      <c r="DE152" s="120"/>
      <c r="DF152" s="120"/>
      <c r="DG152" s="120"/>
      <c r="DH152" s="120"/>
      <c r="DI152" s="120"/>
      <c r="DJ152" s="120"/>
      <c r="DK152" s="120"/>
      <c r="DL152" s="120"/>
      <c r="DM152" s="120"/>
      <c r="DN152" s="120"/>
      <c r="DO152" s="120"/>
      <c r="DP152" s="120"/>
      <c r="DQ152" s="120"/>
      <c r="DR152" s="120"/>
      <c r="DS152" s="120"/>
    </row>
    <row r="153" spans="1:123" s="20" customFormat="1" ht="15.75">
      <c r="A153" s="109" t="s">
        <v>53</v>
      </c>
      <c r="B153" s="109"/>
      <c r="C153" s="109"/>
      <c r="D153" s="109"/>
      <c r="E153" s="109"/>
      <c r="F153" s="109"/>
      <c r="G153" s="109"/>
      <c r="H153" s="109"/>
      <c r="I153" s="110" t="s">
        <v>220</v>
      </c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09" t="s">
        <v>206</v>
      </c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20">
        <f>'[22]смета 13.02.2019'!$K$68</f>
        <v>56542.750830000004</v>
      </c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0"/>
      <c r="BZ153" s="120"/>
      <c r="CA153" s="120"/>
      <c r="CB153" s="120">
        <f>'[23]Анализ'!$K$14/1000</f>
        <v>70696.91836069679</v>
      </c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0"/>
      <c r="CN153" s="120"/>
      <c r="CO153" s="120"/>
      <c r="CP153" s="120"/>
      <c r="CQ153" s="120"/>
      <c r="CR153" s="120"/>
      <c r="CS153" s="120"/>
      <c r="CT153" s="120"/>
      <c r="CU153" s="120"/>
      <c r="CV153" s="120"/>
      <c r="CW153" s="120"/>
      <c r="CX153" s="120">
        <f>'[19]Анализ'!$K$12/1000</f>
        <v>67842.40384700792</v>
      </c>
      <c r="CY153" s="120"/>
      <c r="CZ153" s="120"/>
      <c r="DA153" s="120"/>
      <c r="DB153" s="120"/>
      <c r="DC153" s="120"/>
      <c r="DD153" s="120"/>
      <c r="DE153" s="120"/>
      <c r="DF153" s="120"/>
      <c r="DG153" s="120"/>
      <c r="DH153" s="120"/>
      <c r="DI153" s="120"/>
      <c r="DJ153" s="120"/>
      <c r="DK153" s="120"/>
      <c r="DL153" s="120"/>
      <c r="DM153" s="120"/>
      <c r="DN153" s="120"/>
      <c r="DO153" s="120"/>
      <c r="DP153" s="120"/>
      <c r="DQ153" s="120"/>
      <c r="DR153" s="120"/>
      <c r="DS153" s="120"/>
    </row>
    <row r="154" spans="1:123" s="20" customFormat="1" ht="15.75">
      <c r="A154" s="109" t="s">
        <v>221</v>
      </c>
      <c r="B154" s="109"/>
      <c r="C154" s="109"/>
      <c r="D154" s="109"/>
      <c r="E154" s="109"/>
      <c r="F154" s="109"/>
      <c r="G154" s="109"/>
      <c r="H154" s="109"/>
      <c r="I154" s="110" t="s">
        <v>222</v>
      </c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09" t="s">
        <v>206</v>
      </c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20">
        <f>'[22]смета 13.02.2019'!$K$77</f>
        <v>51887.070980000004</v>
      </c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120"/>
      <c r="CB154" s="120">
        <f>'[23]Анализ'!$K$15/1000</f>
        <v>68353.30213999999</v>
      </c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0"/>
      <c r="CP154" s="120"/>
      <c r="CQ154" s="120"/>
      <c r="CR154" s="120"/>
      <c r="CS154" s="120"/>
      <c r="CT154" s="120"/>
      <c r="CU154" s="120"/>
      <c r="CV154" s="120"/>
      <c r="CW154" s="120"/>
      <c r="CX154" s="120">
        <f>'[19]Анализ'!$K$13/1000</f>
        <v>102173.73303467181</v>
      </c>
      <c r="CY154" s="120"/>
      <c r="CZ154" s="120"/>
      <c r="DA154" s="120"/>
      <c r="DB154" s="120"/>
      <c r="DC154" s="120"/>
      <c r="DD154" s="120"/>
      <c r="DE154" s="120"/>
      <c r="DF154" s="120"/>
      <c r="DG154" s="120"/>
      <c r="DH154" s="120"/>
      <c r="DI154" s="120"/>
      <c r="DJ154" s="120"/>
      <c r="DK154" s="120"/>
      <c r="DL154" s="120"/>
      <c r="DM154" s="120"/>
      <c r="DN154" s="120"/>
      <c r="DO154" s="120"/>
      <c r="DP154" s="120"/>
      <c r="DQ154" s="120"/>
      <c r="DR154" s="120"/>
      <c r="DS154" s="120"/>
    </row>
    <row r="155" spans="1:123" s="20" customFormat="1" ht="15.75">
      <c r="A155" s="109" t="s">
        <v>66</v>
      </c>
      <c r="B155" s="109"/>
      <c r="C155" s="109"/>
      <c r="D155" s="109"/>
      <c r="E155" s="109"/>
      <c r="F155" s="109"/>
      <c r="G155" s="109"/>
      <c r="H155" s="109"/>
      <c r="I155" s="110" t="s">
        <v>223</v>
      </c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09" t="s">
        <v>206</v>
      </c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20">
        <f>'[22]смета 13.02.2019'!$K$84-BF153-BF154</f>
        <v>53970.42150538786</v>
      </c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0"/>
      <c r="BZ155" s="120"/>
      <c r="CA155" s="120"/>
      <c r="CB155" s="120"/>
      <c r="CC155" s="120"/>
      <c r="CD155" s="120"/>
      <c r="CE155" s="120"/>
      <c r="CF155" s="120"/>
      <c r="CG155" s="120"/>
      <c r="CH155" s="120"/>
      <c r="CI155" s="120"/>
      <c r="CJ155" s="120"/>
      <c r="CK155" s="120"/>
      <c r="CL155" s="120"/>
      <c r="CM155" s="120"/>
      <c r="CN155" s="120"/>
      <c r="CO155" s="120"/>
      <c r="CP155" s="120"/>
      <c r="CQ155" s="120"/>
      <c r="CR155" s="120"/>
      <c r="CS155" s="120"/>
      <c r="CT155" s="120"/>
      <c r="CU155" s="120"/>
      <c r="CV155" s="120"/>
      <c r="CW155" s="120"/>
      <c r="CX155" s="120"/>
      <c r="CY155" s="120"/>
      <c r="CZ155" s="120"/>
      <c r="DA155" s="120"/>
      <c r="DB155" s="120"/>
      <c r="DC155" s="120"/>
      <c r="DD155" s="120"/>
      <c r="DE155" s="120"/>
      <c r="DF155" s="120"/>
      <c r="DG155" s="120"/>
      <c r="DH155" s="120"/>
      <c r="DI155" s="120"/>
      <c r="DJ155" s="120"/>
      <c r="DK155" s="120"/>
      <c r="DL155" s="120"/>
      <c r="DM155" s="120"/>
      <c r="DN155" s="120"/>
      <c r="DO155" s="120"/>
      <c r="DP155" s="120"/>
      <c r="DQ155" s="120"/>
      <c r="DR155" s="120"/>
      <c r="DS155" s="120"/>
    </row>
    <row r="156" spans="1:123" s="20" customFormat="1" ht="15.75">
      <c r="A156" s="109" t="s">
        <v>67</v>
      </c>
      <c r="B156" s="109"/>
      <c r="C156" s="109"/>
      <c r="D156" s="109"/>
      <c r="E156" s="109"/>
      <c r="F156" s="109"/>
      <c r="G156" s="109"/>
      <c r="H156" s="109"/>
      <c r="I156" s="110" t="s">
        <v>224</v>
      </c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09" t="s">
        <v>206</v>
      </c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20">
        <f>'[25]TDSheet'!$O$89</f>
        <v>46330</v>
      </c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120"/>
      <c r="CB156" s="120"/>
      <c r="CC156" s="120"/>
      <c r="CD156" s="120"/>
      <c r="CE156" s="120"/>
      <c r="CF156" s="120"/>
      <c r="CG156" s="120"/>
      <c r="CH156" s="120"/>
      <c r="CI156" s="120"/>
      <c r="CJ156" s="120"/>
      <c r="CK156" s="120"/>
      <c r="CL156" s="120"/>
      <c r="CM156" s="120"/>
      <c r="CN156" s="120"/>
      <c r="CO156" s="120"/>
      <c r="CP156" s="120"/>
      <c r="CQ156" s="120"/>
      <c r="CR156" s="120"/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0"/>
      <c r="DE156" s="120"/>
      <c r="DF156" s="120"/>
      <c r="DG156" s="120"/>
      <c r="DH156" s="120"/>
      <c r="DI156" s="120"/>
      <c r="DJ156" s="120"/>
      <c r="DK156" s="120"/>
      <c r="DL156" s="120"/>
      <c r="DM156" s="120"/>
      <c r="DN156" s="120"/>
      <c r="DO156" s="120"/>
      <c r="DP156" s="120"/>
      <c r="DQ156" s="120"/>
      <c r="DR156" s="120"/>
      <c r="DS156" s="120"/>
    </row>
    <row r="157" spans="1:123" s="20" customFormat="1" ht="15.75">
      <c r="A157" s="109" t="s">
        <v>68</v>
      </c>
      <c r="B157" s="109"/>
      <c r="C157" s="109"/>
      <c r="D157" s="109"/>
      <c r="E157" s="109"/>
      <c r="F157" s="109"/>
      <c r="G157" s="109"/>
      <c r="H157" s="109"/>
      <c r="I157" s="110" t="s">
        <v>225</v>
      </c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09" t="s">
        <v>226</v>
      </c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0"/>
      <c r="DM157" s="120"/>
      <c r="DN157" s="120"/>
      <c r="DO157" s="120"/>
      <c r="DP157" s="120"/>
      <c r="DQ157" s="120"/>
      <c r="DR157" s="120"/>
      <c r="DS157" s="120"/>
    </row>
    <row r="158" spans="1:123" s="20" customFormat="1" ht="15.75">
      <c r="A158" s="109"/>
      <c r="B158" s="109"/>
      <c r="C158" s="109"/>
      <c r="D158" s="109"/>
      <c r="E158" s="109"/>
      <c r="F158" s="109"/>
      <c r="G158" s="109"/>
      <c r="H158" s="109"/>
      <c r="I158" s="110" t="s">
        <v>227</v>
      </c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0"/>
      <c r="DE158" s="120"/>
      <c r="DF158" s="120"/>
      <c r="DG158" s="120"/>
      <c r="DH158" s="120"/>
      <c r="DI158" s="120"/>
      <c r="DJ158" s="120"/>
      <c r="DK158" s="120"/>
      <c r="DL158" s="120"/>
      <c r="DM158" s="120"/>
      <c r="DN158" s="120"/>
      <c r="DO158" s="120"/>
      <c r="DP158" s="120"/>
      <c r="DQ158" s="120"/>
      <c r="DR158" s="120"/>
      <c r="DS158" s="120"/>
    </row>
    <row r="159" spans="1:123" s="20" customFormat="1" ht="15.75">
      <c r="A159" s="109"/>
      <c r="B159" s="109"/>
      <c r="C159" s="109"/>
      <c r="D159" s="109"/>
      <c r="E159" s="109"/>
      <c r="F159" s="109"/>
      <c r="G159" s="109"/>
      <c r="H159" s="109"/>
      <c r="I159" s="110" t="s">
        <v>228</v>
      </c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0"/>
      <c r="CN159" s="120"/>
      <c r="CO159" s="120"/>
      <c r="CP159" s="120"/>
      <c r="CQ159" s="120"/>
      <c r="CR159" s="120"/>
      <c r="CS159" s="120"/>
      <c r="CT159" s="120"/>
      <c r="CU159" s="120"/>
      <c r="CV159" s="120"/>
      <c r="CW159" s="120"/>
      <c r="CX159" s="120"/>
      <c r="CY159" s="120"/>
      <c r="CZ159" s="120"/>
      <c r="DA159" s="120"/>
      <c r="DB159" s="120"/>
      <c r="DC159" s="120"/>
      <c r="DD159" s="120"/>
      <c r="DE159" s="120"/>
      <c r="DF159" s="120"/>
      <c r="DG159" s="120"/>
      <c r="DH159" s="120"/>
      <c r="DI159" s="120"/>
      <c r="DJ159" s="120"/>
      <c r="DK159" s="120"/>
      <c r="DL159" s="120"/>
      <c r="DM159" s="120"/>
      <c r="DN159" s="120"/>
      <c r="DO159" s="120"/>
      <c r="DP159" s="120"/>
      <c r="DQ159" s="120"/>
      <c r="DR159" s="120"/>
      <c r="DS159" s="120"/>
    </row>
    <row r="160" spans="1:123" s="20" customFormat="1" ht="15.75" customHeight="1">
      <c r="A160" s="109" t="s">
        <v>229</v>
      </c>
      <c r="B160" s="109"/>
      <c r="C160" s="109"/>
      <c r="D160" s="109"/>
      <c r="E160" s="109"/>
      <c r="F160" s="109"/>
      <c r="G160" s="109"/>
      <c r="H160" s="109"/>
      <c r="I160" s="110" t="s">
        <v>230</v>
      </c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1" t="s">
        <v>311</v>
      </c>
      <c r="BG160" s="112"/>
      <c r="BH160" s="112"/>
      <c r="BI160" s="112"/>
      <c r="BJ160" s="112"/>
      <c r="BK160" s="112"/>
      <c r="BL160" s="112"/>
      <c r="BM160" s="112"/>
      <c r="BN160" s="112"/>
      <c r="BO160" s="112"/>
      <c r="BP160" s="112"/>
      <c r="BQ160" s="112"/>
      <c r="BR160" s="112"/>
      <c r="BS160" s="112"/>
      <c r="BT160" s="112"/>
      <c r="BU160" s="112"/>
      <c r="BV160" s="112"/>
      <c r="BW160" s="112"/>
      <c r="BX160" s="112"/>
      <c r="BY160" s="112"/>
      <c r="BZ160" s="112"/>
      <c r="CA160" s="113"/>
      <c r="CB160" s="111" t="s">
        <v>311</v>
      </c>
      <c r="CC160" s="112"/>
      <c r="CD160" s="112"/>
      <c r="CE160" s="112"/>
      <c r="CF160" s="112"/>
      <c r="CG160" s="112"/>
      <c r="CH160" s="112"/>
      <c r="CI160" s="112"/>
      <c r="CJ160" s="112"/>
      <c r="CK160" s="112"/>
      <c r="CL160" s="112"/>
      <c r="CM160" s="112"/>
      <c r="CN160" s="112"/>
      <c r="CO160" s="112"/>
      <c r="CP160" s="112"/>
      <c r="CQ160" s="112"/>
      <c r="CR160" s="112"/>
      <c r="CS160" s="112"/>
      <c r="CT160" s="112"/>
      <c r="CU160" s="112"/>
      <c r="CV160" s="112"/>
      <c r="CW160" s="113"/>
      <c r="CX160" s="111" t="s">
        <v>311</v>
      </c>
      <c r="CY160" s="112"/>
      <c r="CZ160" s="112"/>
      <c r="DA160" s="112"/>
      <c r="DB160" s="112"/>
      <c r="DC160" s="112"/>
      <c r="DD160" s="112"/>
      <c r="DE160" s="112"/>
      <c r="DF160" s="112"/>
      <c r="DG160" s="112"/>
      <c r="DH160" s="112"/>
      <c r="DI160" s="112"/>
      <c r="DJ160" s="112"/>
      <c r="DK160" s="112"/>
      <c r="DL160" s="112"/>
      <c r="DM160" s="112"/>
      <c r="DN160" s="112"/>
      <c r="DO160" s="112"/>
      <c r="DP160" s="112"/>
      <c r="DQ160" s="112"/>
      <c r="DR160" s="112"/>
      <c r="DS160" s="113"/>
    </row>
    <row r="161" spans="1:123" s="20" customFormat="1" ht="15.75">
      <c r="A161" s="109"/>
      <c r="B161" s="109"/>
      <c r="C161" s="109"/>
      <c r="D161" s="109"/>
      <c r="E161" s="109"/>
      <c r="F161" s="109"/>
      <c r="G161" s="109"/>
      <c r="H161" s="109"/>
      <c r="I161" s="110" t="s">
        <v>231</v>
      </c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4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BZ161" s="115"/>
      <c r="CA161" s="116"/>
      <c r="CB161" s="114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6"/>
      <c r="CX161" s="114"/>
      <c r="CY161" s="115"/>
      <c r="CZ161" s="115"/>
      <c r="DA161" s="115"/>
      <c r="DB161" s="115"/>
      <c r="DC161" s="115"/>
      <c r="DD161" s="115"/>
      <c r="DE161" s="115"/>
      <c r="DF161" s="115"/>
      <c r="DG161" s="115"/>
      <c r="DH161" s="115"/>
      <c r="DI161" s="115"/>
      <c r="DJ161" s="115"/>
      <c r="DK161" s="115"/>
      <c r="DL161" s="115"/>
      <c r="DM161" s="115"/>
      <c r="DN161" s="115"/>
      <c r="DO161" s="115"/>
      <c r="DP161" s="115"/>
      <c r="DQ161" s="115"/>
      <c r="DR161" s="115"/>
      <c r="DS161" s="116"/>
    </row>
    <row r="162" spans="1:123" s="20" customFormat="1" ht="15.75">
      <c r="A162" s="109"/>
      <c r="B162" s="109"/>
      <c r="C162" s="109"/>
      <c r="D162" s="109"/>
      <c r="E162" s="109"/>
      <c r="F162" s="109"/>
      <c r="G162" s="109"/>
      <c r="H162" s="109"/>
      <c r="I162" s="110" t="s">
        <v>232</v>
      </c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0"/>
      <c r="BD162" s="110"/>
      <c r="BE162" s="110"/>
      <c r="BF162" s="114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5"/>
      <c r="BV162" s="115"/>
      <c r="BW162" s="115"/>
      <c r="BX162" s="115"/>
      <c r="BY162" s="115"/>
      <c r="BZ162" s="115"/>
      <c r="CA162" s="116"/>
      <c r="CB162" s="114"/>
      <c r="CC162" s="115"/>
      <c r="CD162" s="115"/>
      <c r="CE162" s="115"/>
      <c r="CF162" s="115"/>
      <c r="CG162" s="115"/>
      <c r="CH162" s="115"/>
      <c r="CI162" s="115"/>
      <c r="CJ162" s="115"/>
      <c r="CK162" s="115"/>
      <c r="CL162" s="115"/>
      <c r="CM162" s="115"/>
      <c r="CN162" s="115"/>
      <c r="CO162" s="115"/>
      <c r="CP162" s="115"/>
      <c r="CQ162" s="115"/>
      <c r="CR162" s="115"/>
      <c r="CS162" s="115"/>
      <c r="CT162" s="115"/>
      <c r="CU162" s="115"/>
      <c r="CV162" s="115"/>
      <c r="CW162" s="116"/>
      <c r="CX162" s="114"/>
      <c r="CY162" s="115"/>
      <c r="CZ162" s="115"/>
      <c r="DA162" s="115"/>
      <c r="DB162" s="115"/>
      <c r="DC162" s="115"/>
      <c r="DD162" s="115"/>
      <c r="DE162" s="115"/>
      <c r="DF162" s="115"/>
      <c r="DG162" s="115"/>
      <c r="DH162" s="115"/>
      <c r="DI162" s="115"/>
      <c r="DJ162" s="115"/>
      <c r="DK162" s="115"/>
      <c r="DL162" s="115"/>
      <c r="DM162" s="115"/>
      <c r="DN162" s="115"/>
      <c r="DO162" s="115"/>
      <c r="DP162" s="115"/>
      <c r="DQ162" s="115"/>
      <c r="DR162" s="115"/>
      <c r="DS162" s="116"/>
    </row>
    <row r="163" spans="1:123" s="20" customFormat="1" ht="15.75">
      <c r="A163" s="109"/>
      <c r="B163" s="109"/>
      <c r="C163" s="109"/>
      <c r="D163" s="109"/>
      <c r="E163" s="109"/>
      <c r="F163" s="109"/>
      <c r="G163" s="109"/>
      <c r="H163" s="109"/>
      <c r="I163" s="110" t="s">
        <v>233</v>
      </c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  <c r="BD163" s="110"/>
      <c r="BE163" s="110"/>
      <c r="BF163" s="114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6"/>
      <c r="CB163" s="114"/>
      <c r="CC163" s="115"/>
      <c r="CD163" s="115"/>
      <c r="CE163" s="115"/>
      <c r="CF163" s="115"/>
      <c r="CG163" s="115"/>
      <c r="CH163" s="115"/>
      <c r="CI163" s="115"/>
      <c r="CJ163" s="115"/>
      <c r="CK163" s="115"/>
      <c r="CL163" s="115"/>
      <c r="CM163" s="115"/>
      <c r="CN163" s="115"/>
      <c r="CO163" s="115"/>
      <c r="CP163" s="115"/>
      <c r="CQ163" s="115"/>
      <c r="CR163" s="115"/>
      <c r="CS163" s="115"/>
      <c r="CT163" s="115"/>
      <c r="CU163" s="115"/>
      <c r="CV163" s="115"/>
      <c r="CW163" s="116"/>
      <c r="CX163" s="114"/>
      <c r="CY163" s="115"/>
      <c r="CZ163" s="115"/>
      <c r="DA163" s="115"/>
      <c r="DB163" s="115"/>
      <c r="DC163" s="115"/>
      <c r="DD163" s="115"/>
      <c r="DE163" s="115"/>
      <c r="DF163" s="115"/>
      <c r="DG163" s="115"/>
      <c r="DH163" s="115"/>
      <c r="DI163" s="115"/>
      <c r="DJ163" s="115"/>
      <c r="DK163" s="115"/>
      <c r="DL163" s="115"/>
      <c r="DM163" s="115"/>
      <c r="DN163" s="115"/>
      <c r="DO163" s="115"/>
      <c r="DP163" s="115"/>
      <c r="DQ163" s="115"/>
      <c r="DR163" s="115"/>
      <c r="DS163" s="116"/>
    </row>
    <row r="164" spans="1:123" s="20" customFormat="1" ht="96" customHeight="1">
      <c r="A164" s="109"/>
      <c r="B164" s="109"/>
      <c r="C164" s="109"/>
      <c r="D164" s="109"/>
      <c r="E164" s="109"/>
      <c r="F164" s="109"/>
      <c r="G164" s="109"/>
      <c r="H164" s="109"/>
      <c r="I164" s="110" t="s">
        <v>234</v>
      </c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/>
      <c r="BE164" s="110"/>
      <c r="BF164" s="117"/>
      <c r="BG164" s="118"/>
      <c r="BH164" s="118"/>
      <c r="BI164" s="118"/>
      <c r="BJ164" s="118"/>
      <c r="BK164" s="118"/>
      <c r="BL164" s="118"/>
      <c r="BM164" s="118"/>
      <c r="BN164" s="118"/>
      <c r="BO164" s="118"/>
      <c r="BP164" s="118"/>
      <c r="BQ164" s="118"/>
      <c r="BR164" s="118"/>
      <c r="BS164" s="118"/>
      <c r="BT164" s="118"/>
      <c r="BU164" s="118"/>
      <c r="BV164" s="118"/>
      <c r="BW164" s="118"/>
      <c r="BX164" s="118"/>
      <c r="BY164" s="118"/>
      <c r="BZ164" s="118"/>
      <c r="CA164" s="119"/>
      <c r="CB164" s="117"/>
      <c r="CC164" s="118"/>
      <c r="CD164" s="118"/>
      <c r="CE164" s="118"/>
      <c r="CF164" s="118"/>
      <c r="CG164" s="118"/>
      <c r="CH164" s="118"/>
      <c r="CI164" s="118"/>
      <c r="CJ164" s="118"/>
      <c r="CK164" s="118"/>
      <c r="CL164" s="118"/>
      <c r="CM164" s="118"/>
      <c r="CN164" s="118"/>
      <c r="CO164" s="118"/>
      <c r="CP164" s="118"/>
      <c r="CQ164" s="118"/>
      <c r="CR164" s="118"/>
      <c r="CS164" s="118"/>
      <c r="CT164" s="118"/>
      <c r="CU164" s="118"/>
      <c r="CV164" s="118"/>
      <c r="CW164" s="119"/>
      <c r="CX164" s="117"/>
      <c r="CY164" s="118"/>
      <c r="CZ164" s="118"/>
      <c r="DA164" s="118"/>
      <c r="DB164" s="118"/>
      <c r="DC164" s="118"/>
      <c r="DD164" s="118"/>
      <c r="DE164" s="118"/>
      <c r="DF164" s="118"/>
      <c r="DG164" s="118"/>
      <c r="DH164" s="118"/>
      <c r="DI164" s="118"/>
      <c r="DJ164" s="118"/>
      <c r="DK164" s="118"/>
      <c r="DL164" s="118"/>
      <c r="DM164" s="118"/>
      <c r="DN164" s="118"/>
      <c r="DO164" s="118"/>
      <c r="DP164" s="118"/>
      <c r="DQ164" s="118"/>
      <c r="DR164" s="118"/>
      <c r="DS164" s="119"/>
    </row>
    <row r="165" spans="1:123" ht="15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</row>
    <row r="166" spans="1:123" s="16" customFormat="1" ht="11.25">
      <c r="A166" s="23" t="s">
        <v>235</v>
      </c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</row>
  </sheetData>
  <sheetProtection/>
  <mergeCells count="659">
    <mergeCell ref="A5:DS5"/>
    <mergeCell ref="A7:H7"/>
    <mergeCell ref="I7:AO7"/>
    <mergeCell ref="AP7:BE7"/>
    <mergeCell ref="BF7:CA7"/>
    <mergeCell ref="CB7:CW7"/>
    <mergeCell ref="CX7:DS7"/>
    <mergeCell ref="A139:H139"/>
    <mergeCell ref="I139:AO139"/>
    <mergeCell ref="AP139:BE139"/>
    <mergeCell ref="BF139:CA139"/>
    <mergeCell ref="CB139:CW139"/>
    <mergeCell ref="CX139:DS139"/>
    <mergeCell ref="I135:AO136"/>
    <mergeCell ref="BF135:CA136"/>
    <mergeCell ref="CB135:CW136"/>
    <mergeCell ref="CX135:DS136"/>
    <mergeCell ref="AP135:BE136"/>
    <mergeCell ref="A135:H136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12:H12"/>
    <mergeCell ref="I12:AO12"/>
    <mergeCell ref="AP12:BE12"/>
    <mergeCell ref="BF12:CA12"/>
    <mergeCell ref="CB12:CW12"/>
    <mergeCell ref="CX12:DS12"/>
    <mergeCell ref="A10:H11"/>
    <mergeCell ref="I10:AO10"/>
    <mergeCell ref="AP10:BE11"/>
    <mergeCell ref="BF10:CA11"/>
    <mergeCell ref="CB10:CW11"/>
    <mergeCell ref="CX10:DS11"/>
    <mergeCell ref="I11:AO11"/>
    <mergeCell ref="A15:H15"/>
    <mergeCell ref="I15:AO15"/>
    <mergeCell ref="AP15:BE15"/>
    <mergeCell ref="BF15:CA15"/>
    <mergeCell ref="CB15:CW15"/>
    <mergeCell ref="CX15:DS15"/>
    <mergeCell ref="A13:H14"/>
    <mergeCell ref="I13:AO13"/>
    <mergeCell ref="AP13:BE14"/>
    <mergeCell ref="BF13:CA14"/>
    <mergeCell ref="CB13:CW14"/>
    <mergeCell ref="CX13:DS14"/>
    <mergeCell ref="I14:AO14"/>
    <mergeCell ref="A17:H17"/>
    <mergeCell ref="I17:AO17"/>
    <mergeCell ref="AP17:BE17"/>
    <mergeCell ref="BF17:CA17"/>
    <mergeCell ref="CB17:CW17"/>
    <mergeCell ref="CX17:DS17"/>
    <mergeCell ref="A16:H16"/>
    <mergeCell ref="I16:AO16"/>
    <mergeCell ref="AP16:BE16"/>
    <mergeCell ref="BF16:CA16"/>
    <mergeCell ref="CB16:CW16"/>
    <mergeCell ref="CX16:DS16"/>
    <mergeCell ref="A19:H19"/>
    <mergeCell ref="I19:AO19"/>
    <mergeCell ref="AP19:BE19"/>
    <mergeCell ref="BF19:CA19"/>
    <mergeCell ref="CB19:CW19"/>
    <mergeCell ref="CX19:DS19"/>
    <mergeCell ref="A18:H18"/>
    <mergeCell ref="I18:AO18"/>
    <mergeCell ref="AP18:BE18"/>
    <mergeCell ref="BF18:CA18"/>
    <mergeCell ref="CB18:CW18"/>
    <mergeCell ref="CX18:DS18"/>
    <mergeCell ref="A21:H21"/>
    <mergeCell ref="I21:AO21"/>
    <mergeCell ref="AP21:BE21"/>
    <mergeCell ref="BF21:CA21"/>
    <mergeCell ref="CB21:CW21"/>
    <mergeCell ref="CX21:DS21"/>
    <mergeCell ref="A20:H20"/>
    <mergeCell ref="I20:AO20"/>
    <mergeCell ref="AP20:BE20"/>
    <mergeCell ref="BF20:CA20"/>
    <mergeCell ref="CB20:CW20"/>
    <mergeCell ref="CX20:DS20"/>
    <mergeCell ref="CX28:DS28"/>
    <mergeCell ref="A29:H29"/>
    <mergeCell ref="I29:AO29"/>
    <mergeCell ref="AP29:BE29"/>
    <mergeCell ref="BF29:CA29"/>
    <mergeCell ref="CB29:CW29"/>
    <mergeCell ref="CX29:DS29"/>
    <mergeCell ref="I27:AO27"/>
    <mergeCell ref="A28:H28"/>
    <mergeCell ref="I28:AO28"/>
    <mergeCell ref="AP28:BE28"/>
    <mergeCell ref="BF28:CA28"/>
    <mergeCell ref="CB28:CW28"/>
    <mergeCell ref="A22:H27"/>
    <mergeCell ref="I22:AO22"/>
    <mergeCell ref="AP22:BE27"/>
    <mergeCell ref="BF22:CA27"/>
    <mergeCell ref="CB22:CW27"/>
    <mergeCell ref="CX22:DS27"/>
    <mergeCell ref="I23:AO23"/>
    <mergeCell ref="I24:AO24"/>
    <mergeCell ref="I25:AO25"/>
    <mergeCell ref="I26:AO26"/>
    <mergeCell ref="A31:H31"/>
    <mergeCell ref="I31:AO31"/>
    <mergeCell ref="AP31:BE31"/>
    <mergeCell ref="BF31:CA31"/>
    <mergeCell ref="CB31:CW31"/>
    <mergeCell ref="CX31:DS31"/>
    <mergeCell ref="A30:H30"/>
    <mergeCell ref="I30:AO30"/>
    <mergeCell ref="AP30:BE30"/>
    <mergeCell ref="BF30:CA30"/>
    <mergeCell ref="CB30:CW30"/>
    <mergeCell ref="CX30:DS30"/>
    <mergeCell ref="A33:H33"/>
    <mergeCell ref="I33:AO33"/>
    <mergeCell ref="AP33:BE33"/>
    <mergeCell ref="BF33:CA33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I34:AO34"/>
    <mergeCell ref="AP34:BE38"/>
    <mergeCell ref="BF34:CA38"/>
    <mergeCell ref="CB34:CW38"/>
    <mergeCell ref="CX34:DS38"/>
    <mergeCell ref="I35:AO35"/>
    <mergeCell ref="I36:AO36"/>
    <mergeCell ref="I37:AO37"/>
    <mergeCell ref="I38:AO38"/>
    <mergeCell ref="A40:H40"/>
    <mergeCell ref="I40:AO40"/>
    <mergeCell ref="AP40:BE40"/>
    <mergeCell ref="BF40:CA40"/>
    <mergeCell ref="CB40:CW40"/>
    <mergeCell ref="CX40:DS40"/>
    <mergeCell ref="A39:H39"/>
    <mergeCell ref="I39:AO39"/>
    <mergeCell ref="AP39:BE39"/>
    <mergeCell ref="BF39:CA39"/>
    <mergeCell ref="CB39:CW39"/>
    <mergeCell ref="CX39:DS39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4:H44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5:H49"/>
    <mergeCell ref="I45:AO45"/>
    <mergeCell ref="AP45:BE49"/>
    <mergeCell ref="BF45:CA49"/>
    <mergeCell ref="CB45:CW49"/>
    <mergeCell ref="CX45:DS49"/>
    <mergeCell ref="I46:AO46"/>
    <mergeCell ref="I47:AO47"/>
    <mergeCell ref="I48:AO48"/>
    <mergeCell ref="I49:AO49"/>
    <mergeCell ref="A51:H51"/>
    <mergeCell ref="I51:AO51"/>
    <mergeCell ref="AP51:BE51"/>
    <mergeCell ref="BF51:CA51"/>
    <mergeCell ref="CB51:CW51"/>
    <mergeCell ref="CX51:DS51"/>
    <mergeCell ref="A50:H50"/>
    <mergeCell ref="I50:AO50"/>
    <mergeCell ref="AP50:BE50"/>
    <mergeCell ref="BF50:CA50"/>
    <mergeCell ref="CB50:CW50"/>
    <mergeCell ref="CX50:DS50"/>
    <mergeCell ref="A53:H53"/>
    <mergeCell ref="I53:AO53"/>
    <mergeCell ref="AP53:BE53"/>
    <mergeCell ref="BF53:CA53"/>
    <mergeCell ref="CB53:CW53"/>
    <mergeCell ref="CX53:DS53"/>
    <mergeCell ref="A52:H52"/>
    <mergeCell ref="I52:AO52"/>
    <mergeCell ref="AP52:BE52"/>
    <mergeCell ref="BF52:CA52"/>
    <mergeCell ref="CB52:CW52"/>
    <mergeCell ref="CX52:DS52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BF54:CA54"/>
    <mergeCell ref="CB54:CW54"/>
    <mergeCell ref="CX54:DS54"/>
    <mergeCell ref="CX62:DS62"/>
    <mergeCell ref="A63:H63"/>
    <mergeCell ref="I63:AO63"/>
    <mergeCell ref="AP63:BE63"/>
    <mergeCell ref="BF63:CA63"/>
    <mergeCell ref="CB63:CW63"/>
    <mergeCell ref="CX63:DS63"/>
    <mergeCell ref="I61:AO61"/>
    <mergeCell ref="A62:H62"/>
    <mergeCell ref="I62:AO62"/>
    <mergeCell ref="AP62:BE62"/>
    <mergeCell ref="BF62:CA62"/>
    <mergeCell ref="CB62:CW62"/>
    <mergeCell ref="A56:H61"/>
    <mergeCell ref="I56:AO56"/>
    <mergeCell ref="AP56:BE61"/>
    <mergeCell ref="BF56:CA61"/>
    <mergeCell ref="CB56:CW61"/>
    <mergeCell ref="CX56:DS61"/>
    <mergeCell ref="I57:AO57"/>
    <mergeCell ref="I58:AO58"/>
    <mergeCell ref="I59:AO59"/>
    <mergeCell ref="I60:AO60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A67:H67"/>
    <mergeCell ref="I67:AO67"/>
    <mergeCell ref="AP67:BE67"/>
    <mergeCell ref="BF67:CA67"/>
    <mergeCell ref="CB67:CW67"/>
    <mergeCell ref="CX67:DS67"/>
    <mergeCell ref="A66:H66"/>
    <mergeCell ref="I66:AO66"/>
    <mergeCell ref="AP66:BE66"/>
    <mergeCell ref="BF66:CA66"/>
    <mergeCell ref="CB66:CW66"/>
    <mergeCell ref="CX66:DS66"/>
    <mergeCell ref="A70:H70"/>
    <mergeCell ref="I70:AO70"/>
    <mergeCell ref="AP70:BE70"/>
    <mergeCell ref="BF70:CA70"/>
    <mergeCell ref="CB70:CW70"/>
    <mergeCell ref="CX70:DS70"/>
    <mergeCell ref="A68:H69"/>
    <mergeCell ref="I68:AO68"/>
    <mergeCell ref="AP68:BE69"/>
    <mergeCell ref="BF68:CA69"/>
    <mergeCell ref="CB68:CW69"/>
    <mergeCell ref="CX68:DS69"/>
    <mergeCell ref="I69:AO69"/>
    <mergeCell ref="A72:H72"/>
    <mergeCell ref="I72:AO72"/>
    <mergeCell ref="AP72:BE72"/>
    <mergeCell ref="BF72:CA72"/>
    <mergeCell ref="CB72:CW72"/>
    <mergeCell ref="CX72:DS72"/>
    <mergeCell ref="A71:H71"/>
    <mergeCell ref="I71:AO71"/>
    <mergeCell ref="AP71:BE71"/>
    <mergeCell ref="BF71:CA71"/>
    <mergeCell ref="CB71:CW71"/>
    <mergeCell ref="CX71:DS71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6:H77"/>
    <mergeCell ref="I76:AO76"/>
    <mergeCell ref="AP76:BE77"/>
    <mergeCell ref="BF76:CA77"/>
    <mergeCell ref="CB76:CW77"/>
    <mergeCell ref="CX76:DS77"/>
    <mergeCell ref="I77:AO77"/>
    <mergeCell ref="A75:H75"/>
    <mergeCell ref="I75:AO75"/>
    <mergeCell ref="AP75:BE75"/>
    <mergeCell ref="BF75:CA75"/>
    <mergeCell ref="CB75:CW75"/>
    <mergeCell ref="CX75:DS75"/>
    <mergeCell ref="A79:H79"/>
    <mergeCell ref="I79:AO79"/>
    <mergeCell ref="AP79:BE79"/>
    <mergeCell ref="BF79:CA79"/>
    <mergeCell ref="CB79:CW79"/>
    <mergeCell ref="CX79:DS79"/>
    <mergeCell ref="A78:H78"/>
    <mergeCell ref="I78:AO78"/>
    <mergeCell ref="AP78:BE78"/>
    <mergeCell ref="BF78:CA78"/>
    <mergeCell ref="CB78:CW78"/>
    <mergeCell ref="CX78:DS78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4:H88"/>
    <mergeCell ref="I84:AO84"/>
    <mergeCell ref="AP84:BE88"/>
    <mergeCell ref="BF84:CA88"/>
    <mergeCell ref="CB84:CW88"/>
    <mergeCell ref="CX84:DS88"/>
    <mergeCell ref="I85:AO85"/>
    <mergeCell ref="I86:AO86"/>
    <mergeCell ref="I87:AO87"/>
    <mergeCell ref="I88:AO88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100:H100"/>
    <mergeCell ref="I100:AO100"/>
    <mergeCell ref="AP100:BE100"/>
    <mergeCell ref="BF100:CA100"/>
    <mergeCell ref="CB100:CW100"/>
    <mergeCell ref="CX100:DS100"/>
    <mergeCell ref="A99:H99"/>
    <mergeCell ref="I99:AO99"/>
    <mergeCell ref="AP99:BE99"/>
    <mergeCell ref="BF99:CA99"/>
    <mergeCell ref="CB99:CW99"/>
    <mergeCell ref="CX99:DS99"/>
    <mergeCell ref="A105:H105"/>
    <mergeCell ref="I105:AO105"/>
    <mergeCell ref="AP105:BE105"/>
    <mergeCell ref="BF105:CA105"/>
    <mergeCell ref="CB105:CW105"/>
    <mergeCell ref="CX105:DS105"/>
    <mergeCell ref="A101:H104"/>
    <mergeCell ref="I101:AO101"/>
    <mergeCell ref="AP101:BE104"/>
    <mergeCell ref="BF101:CA104"/>
    <mergeCell ref="CB101:CW104"/>
    <mergeCell ref="CX101:DS104"/>
    <mergeCell ref="I102:AO102"/>
    <mergeCell ref="I103:AO103"/>
    <mergeCell ref="I104:AO104"/>
    <mergeCell ref="A107:H108"/>
    <mergeCell ref="I107:AO107"/>
    <mergeCell ref="AP107:BE108"/>
    <mergeCell ref="BF107:CA108"/>
    <mergeCell ref="CB107:CW108"/>
    <mergeCell ref="CX107:DS108"/>
    <mergeCell ref="I108:AO108"/>
    <mergeCell ref="A106:H106"/>
    <mergeCell ref="I106:AO106"/>
    <mergeCell ref="AP106:BE106"/>
    <mergeCell ref="BF106:CA106"/>
    <mergeCell ref="CB106:CW106"/>
    <mergeCell ref="CX106:DS106"/>
    <mergeCell ref="A110:H111"/>
    <mergeCell ref="I110:AO110"/>
    <mergeCell ref="AP110:BE111"/>
    <mergeCell ref="BF110:CA111"/>
    <mergeCell ref="CB110:CW111"/>
    <mergeCell ref="CX110:DS111"/>
    <mergeCell ref="I111:AO111"/>
    <mergeCell ref="A109:H109"/>
    <mergeCell ref="I109:AO109"/>
    <mergeCell ref="AP109:BE109"/>
    <mergeCell ref="BF109:CA109"/>
    <mergeCell ref="CB109:CW109"/>
    <mergeCell ref="CX109:DS109"/>
    <mergeCell ref="A112:H116"/>
    <mergeCell ref="I112:AO112"/>
    <mergeCell ref="AP112:BE116"/>
    <mergeCell ref="BF112:CA116"/>
    <mergeCell ref="CB112:CW116"/>
    <mergeCell ref="CX112:DS116"/>
    <mergeCell ref="I113:AO113"/>
    <mergeCell ref="I114:AO114"/>
    <mergeCell ref="I115:AO115"/>
    <mergeCell ref="I116:AO116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25:H126"/>
    <mergeCell ref="I125:AO125"/>
    <mergeCell ref="AP125:BE126"/>
    <mergeCell ref="BF125:CA126"/>
    <mergeCell ref="CB125:CW126"/>
    <mergeCell ref="CX125:DS126"/>
    <mergeCell ref="I126:AO126"/>
    <mergeCell ref="A121:H124"/>
    <mergeCell ref="I121:AO121"/>
    <mergeCell ref="AP121:BE124"/>
    <mergeCell ref="BF121:CA124"/>
    <mergeCell ref="CB121:CW124"/>
    <mergeCell ref="CX121:DS124"/>
    <mergeCell ref="I122:AO122"/>
    <mergeCell ref="I123:AO123"/>
    <mergeCell ref="I124:AO124"/>
    <mergeCell ref="A128:H129"/>
    <mergeCell ref="I128:AO128"/>
    <mergeCell ref="AP128:BE129"/>
    <mergeCell ref="BF128:CA129"/>
    <mergeCell ref="CB128:CW129"/>
    <mergeCell ref="CX128:DS129"/>
    <mergeCell ref="I129:AO129"/>
    <mergeCell ref="A127:H127"/>
    <mergeCell ref="I127:AO127"/>
    <mergeCell ref="AP127:BE127"/>
    <mergeCell ref="BF127:CA127"/>
    <mergeCell ref="CB127:CW127"/>
    <mergeCell ref="CX127:DS127"/>
    <mergeCell ref="A130:H134"/>
    <mergeCell ref="I130:AO130"/>
    <mergeCell ref="AP130:BE134"/>
    <mergeCell ref="BF130:CA134"/>
    <mergeCell ref="CB130:CW134"/>
    <mergeCell ref="CX130:DS134"/>
    <mergeCell ref="I131:AO131"/>
    <mergeCell ref="I132:AO132"/>
    <mergeCell ref="I133:AO133"/>
    <mergeCell ref="I134:AO134"/>
    <mergeCell ref="A137:H137"/>
    <mergeCell ref="I137:AO137"/>
    <mergeCell ref="AP137:BE137"/>
    <mergeCell ref="BF137:CA137"/>
    <mergeCell ref="CB137:CW137"/>
    <mergeCell ref="CX137:DS137"/>
    <mergeCell ref="A140:H140"/>
    <mergeCell ref="I140:AO140"/>
    <mergeCell ref="AP140:BE140"/>
    <mergeCell ref="BF140:CA140"/>
    <mergeCell ref="CB140:CW140"/>
    <mergeCell ref="CX140:DS140"/>
    <mergeCell ref="A138:H138"/>
    <mergeCell ref="I138:AO138"/>
    <mergeCell ref="AP138:BE138"/>
    <mergeCell ref="BF138:CA138"/>
    <mergeCell ref="CB138:CW138"/>
    <mergeCell ref="CX138:DS138"/>
    <mergeCell ref="A143:H145"/>
    <mergeCell ref="I143:AO143"/>
    <mergeCell ref="AP143:BE145"/>
    <mergeCell ref="BF143:CA145"/>
    <mergeCell ref="CB143:CW145"/>
    <mergeCell ref="CX143:DS145"/>
    <mergeCell ref="I144:AO144"/>
    <mergeCell ref="I145:AO145"/>
    <mergeCell ref="A141:H142"/>
    <mergeCell ref="I141:AO141"/>
    <mergeCell ref="AP141:BE142"/>
    <mergeCell ref="BF141:CA142"/>
    <mergeCell ref="CB141:CW142"/>
    <mergeCell ref="CX141:DS142"/>
    <mergeCell ref="I142:AO142"/>
    <mergeCell ref="A148:H149"/>
    <mergeCell ref="I148:AO148"/>
    <mergeCell ref="AP148:BE148"/>
    <mergeCell ref="BF148:CA149"/>
    <mergeCell ref="CB148:CW149"/>
    <mergeCell ref="CX148:DS149"/>
    <mergeCell ref="I149:AO149"/>
    <mergeCell ref="AP149:BE149"/>
    <mergeCell ref="A146:H147"/>
    <mergeCell ref="I146:AO146"/>
    <mergeCell ref="AP146:BE147"/>
    <mergeCell ref="BF146:CA147"/>
    <mergeCell ref="CB146:CW147"/>
    <mergeCell ref="CX146:DS147"/>
    <mergeCell ref="I147:AO147"/>
    <mergeCell ref="A153:H153"/>
    <mergeCell ref="I153:AO153"/>
    <mergeCell ref="AP153:BE153"/>
    <mergeCell ref="BF153:CA153"/>
    <mergeCell ref="CB153:CW153"/>
    <mergeCell ref="CX153:DS153"/>
    <mergeCell ref="A150:H152"/>
    <mergeCell ref="I150:AO150"/>
    <mergeCell ref="AP150:BE152"/>
    <mergeCell ref="BF150:CA152"/>
    <mergeCell ref="CB150:CW152"/>
    <mergeCell ref="CX150:DS152"/>
    <mergeCell ref="I151:AO151"/>
    <mergeCell ref="I152:AO152"/>
    <mergeCell ref="A155:H155"/>
    <mergeCell ref="I155:AO155"/>
    <mergeCell ref="AP155:BE155"/>
    <mergeCell ref="BF155:CA155"/>
    <mergeCell ref="CB155:CW155"/>
    <mergeCell ref="CX155:DS155"/>
    <mergeCell ref="A154:H154"/>
    <mergeCell ref="I154:AO154"/>
    <mergeCell ref="AP154:BE154"/>
    <mergeCell ref="BF154:CA154"/>
    <mergeCell ref="CB154:CW154"/>
    <mergeCell ref="CX154:DS154"/>
    <mergeCell ref="A157:H159"/>
    <mergeCell ref="I157:AO157"/>
    <mergeCell ref="AP157:BE159"/>
    <mergeCell ref="BF157:CA159"/>
    <mergeCell ref="CB157:CW159"/>
    <mergeCell ref="CX157:DS159"/>
    <mergeCell ref="I158:AO158"/>
    <mergeCell ref="I159:AO159"/>
    <mergeCell ref="A156:H156"/>
    <mergeCell ref="I156:AO156"/>
    <mergeCell ref="AP156:BE156"/>
    <mergeCell ref="BF156:CA156"/>
    <mergeCell ref="CB156:CW156"/>
    <mergeCell ref="CX156:DS156"/>
    <mergeCell ref="A160:H164"/>
    <mergeCell ref="I160:AO160"/>
    <mergeCell ref="AP160:BE164"/>
    <mergeCell ref="BF160:CA164"/>
    <mergeCell ref="CB160:CW164"/>
    <mergeCell ref="CX160:DS164"/>
    <mergeCell ref="I161:AO161"/>
    <mergeCell ref="I162:AO162"/>
    <mergeCell ref="I163:AO163"/>
    <mergeCell ref="I164:AO16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portrait" paperSize="9" scale="67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74" max="1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71"/>
  <sheetViews>
    <sheetView zoomScalePageLayoutView="0" workbookViewId="0" topLeftCell="A19">
      <selection activeCell="DI28" sqref="DI28:DS28"/>
    </sheetView>
  </sheetViews>
  <sheetFormatPr defaultColWidth="1.1484375" defaultRowHeight="15"/>
  <cols>
    <col min="1" max="67" width="1.1484375" style="19" customWidth="1"/>
    <col min="68" max="68" width="4.7109375" style="19" customWidth="1"/>
    <col min="69" max="16384" width="1.1484375" style="19" customWidth="1"/>
  </cols>
  <sheetData>
    <row r="1" spans="123:124" s="16" customFormat="1" ht="11.25">
      <c r="DS1" s="17" t="s">
        <v>236</v>
      </c>
      <c r="DT1" s="17"/>
    </row>
    <row r="2" spans="123:124" s="16" customFormat="1" ht="11.25">
      <c r="DS2" s="17" t="s">
        <v>90</v>
      </c>
      <c r="DT2" s="17"/>
    </row>
    <row r="3" spans="123:124" s="16" customFormat="1" ht="11.25">
      <c r="DS3" s="17" t="s">
        <v>91</v>
      </c>
      <c r="DT3" s="17"/>
    </row>
    <row r="7" spans="1:123" s="28" customFormat="1" ht="18.75">
      <c r="A7" s="136" t="s">
        <v>237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</row>
    <row r="10" spans="1:123" ht="15.75">
      <c r="A10" s="137" t="s">
        <v>113</v>
      </c>
      <c r="B10" s="138"/>
      <c r="C10" s="138"/>
      <c r="D10" s="138"/>
      <c r="E10" s="138"/>
      <c r="F10" s="138"/>
      <c r="G10" s="138"/>
      <c r="H10" s="139"/>
      <c r="I10" s="137" t="s">
        <v>114</v>
      </c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9"/>
      <c r="AP10" s="137" t="s">
        <v>115</v>
      </c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9"/>
      <c r="BF10" s="137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9"/>
      <c r="CB10" s="137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9"/>
      <c r="CX10" s="137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9"/>
    </row>
    <row r="11" spans="1:123" ht="15.75">
      <c r="A11" s="133" t="s">
        <v>119</v>
      </c>
      <c r="B11" s="134"/>
      <c r="C11" s="134"/>
      <c r="D11" s="134"/>
      <c r="E11" s="134"/>
      <c r="F11" s="134"/>
      <c r="G11" s="134"/>
      <c r="H11" s="135"/>
      <c r="I11" s="133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5"/>
      <c r="AP11" s="133" t="s">
        <v>120</v>
      </c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5"/>
      <c r="BF11" s="133" t="s">
        <v>290</v>
      </c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5"/>
      <c r="CB11" s="133" t="s">
        <v>291</v>
      </c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5"/>
      <c r="CX11" s="133" t="s">
        <v>299</v>
      </c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5"/>
    </row>
    <row r="12" spans="1:123" ht="15.75" customHeight="1">
      <c r="A12" s="133"/>
      <c r="B12" s="134"/>
      <c r="C12" s="134"/>
      <c r="D12" s="134"/>
      <c r="E12" s="134"/>
      <c r="F12" s="134"/>
      <c r="G12" s="134"/>
      <c r="H12" s="135"/>
      <c r="I12" s="133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5"/>
      <c r="AP12" s="133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5"/>
      <c r="BF12" s="133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5"/>
      <c r="CB12" s="133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5"/>
      <c r="CX12" s="133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5"/>
    </row>
    <row r="13" spans="1:123" s="20" customFormat="1" ht="19.5" customHeight="1">
      <c r="A13" s="190"/>
      <c r="B13" s="161"/>
      <c r="C13" s="161"/>
      <c r="D13" s="161"/>
      <c r="E13" s="161"/>
      <c r="F13" s="161"/>
      <c r="G13" s="161"/>
      <c r="H13" s="191"/>
      <c r="I13" s="19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93"/>
      <c r="AP13" s="190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91"/>
      <c r="BF13" s="182" t="s">
        <v>238</v>
      </c>
      <c r="BG13" s="179"/>
      <c r="BH13" s="179"/>
      <c r="BI13" s="179"/>
      <c r="BJ13" s="179"/>
      <c r="BK13" s="179"/>
      <c r="BL13" s="179"/>
      <c r="BM13" s="179"/>
      <c r="BN13" s="179"/>
      <c r="BO13" s="179"/>
      <c r="BP13" s="183"/>
      <c r="BQ13" s="182" t="s">
        <v>239</v>
      </c>
      <c r="BR13" s="179"/>
      <c r="BS13" s="179"/>
      <c r="BT13" s="179"/>
      <c r="BU13" s="179"/>
      <c r="BV13" s="179"/>
      <c r="BW13" s="179"/>
      <c r="BX13" s="179"/>
      <c r="BY13" s="179"/>
      <c r="BZ13" s="179"/>
      <c r="CA13" s="183"/>
      <c r="CB13" s="182" t="s">
        <v>238</v>
      </c>
      <c r="CC13" s="179"/>
      <c r="CD13" s="179"/>
      <c r="CE13" s="179"/>
      <c r="CF13" s="179"/>
      <c r="CG13" s="179"/>
      <c r="CH13" s="179"/>
      <c r="CI13" s="179"/>
      <c r="CJ13" s="179"/>
      <c r="CK13" s="179"/>
      <c r="CL13" s="183"/>
      <c r="CM13" s="182" t="s">
        <v>239</v>
      </c>
      <c r="CN13" s="179"/>
      <c r="CO13" s="179"/>
      <c r="CP13" s="179"/>
      <c r="CQ13" s="179"/>
      <c r="CR13" s="179"/>
      <c r="CS13" s="179"/>
      <c r="CT13" s="179"/>
      <c r="CU13" s="179"/>
      <c r="CV13" s="179"/>
      <c r="CW13" s="183"/>
      <c r="CX13" s="182" t="s">
        <v>238</v>
      </c>
      <c r="CY13" s="179"/>
      <c r="CZ13" s="179"/>
      <c r="DA13" s="179"/>
      <c r="DB13" s="179"/>
      <c r="DC13" s="179"/>
      <c r="DD13" s="179"/>
      <c r="DE13" s="179"/>
      <c r="DF13" s="179"/>
      <c r="DG13" s="179"/>
      <c r="DH13" s="183"/>
      <c r="DI13" s="182" t="s">
        <v>239</v>
      </c>
      <c r="DJ13" s="179"/>
      <c r="DK13" s="179"/>
      <c r="DL13" s="179"/>
      <c r="DM13" s="179"/>
      <c r="DN13" s="179"/>
      <c r="DO13" s="179"/>
      <c r="DP13" s="179"/>
      <c r="DQ13" s="179"/>
      <c r="DR13" s="179"/>
      <c r="DS13" s="183"/>
    </row>
    <row r="14" spans="1:123" ht="17.25" customHeight="1">
      <c r="A14" s="184"/>
      <c r="B14" s="185"/>
      <c r="C14" s="185"/>
      <c r="D14" s="185"/>
      <c r="E14" s="185"/>
      <c r="F14" s="185"/>
      <c r="G14" s="185"/>
      <c r="H14" s="186"/>
      <c r="I14" s="187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9"/>
      <c r="AP14" s="184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6"/>
      <c r="BF14" s="184" t="s">
        <v>240</v>
      </c>
      <c r="BG14" s="185"/>
      <c r="BH14" s="185"/>
      <c r="BI14" s="185"/>
      <c r="BJ14" s="185"/>
      <c r="BK14" s="185"/>
      <c r="BL14" s="185"/>
      <c r="BM14" s="185"/>
      <c r="BN14" s="185"/>
      <c r="BO14" s="185"/>
      <c r="BP14" s="186"/>
      <c r="BQ14" s="184" t="s">
        <v>240</v>
      </c>
      <c r="BR14" s="185"/>
      <c r="BS14" s="185"/>
      <c r="BT14" s="185"/>
      <c r="BU14" s="185"/>
      <c r="BV14" s="185"/>
      <c r="BW14" s="185"/>
      <c r="BX14" s="185"/>
      <c r="BY14" s="185"/>
      <c r="BZ14" s="185"/>
      <c r="CA14" s="186"/>
      <c r="CB14" s="184" t="s">
        <v>240</v>
      </c>
      <c r="CC14" s="185"/>
      <c r="CD14" s="185"/>
      <c r="CE14" s="185"/>
      <c r="CF14" s="185"/>
      <c r="CG14" s="185"/>
      <c r="CH14" s="185"/>
      <c r="CI14" s="185"/>
      <c r="CJ14" s="185"/>
      <c r="CK14" s="185"/>
      <c r="CL14" s="186"/>
      <c r="CM14" s="184" t="s">
        <v>240</v>
      </c>
      <c r="CN14" s="185"/>
      <c r="CO14" s="185"/>
      <c r="CP14" s="185"/>
      <c r="CQ14" s="185"/>
      <c r="CR14" s="185"/>
      <c r="CS14" s="185"/>
      <c r="CT14" s="185"/>
      <c r="CU14" s="185"/>
      <c r="CV14" s="185"/>
      <c r="CW14" s="186"/>
      <c r="CX14" s="184" t="s">
        <v>240</v>
      </c>
      <c r="CY14" s="185"/>
      <c r="CZ14" s="185"/>
      <c r="DA14" s="185"/>
      <c r="DB14" s="185"/>
      <c r="DC14" s="185"/>
      <c r="DD14" s="185"/>
      <c r="DE14" s="185"/>
      <c r="DF14" s="185"/>
      <c r="DG14" s="185"/>
      <c r="DH14" s="186"/>
      <c r="DI14" s="184" t="s">
        <v>240</v>
      </c>
      <c r="DJ14" s="185"/>
      <c r="DK14" s="185"/>
      <c r="DL14" s="185"/>
      <c r="DM14" s="185"/>
      <c r="DN14" s="185"/>
      <c r="DO14" s="185"/>
      <c r="DP14" s="185"/>
      <c r="DQ14" s="185"/>
      <c r="DR14" s="185"/>
      <c r="DS14" s="186"/>
    </row>
    <row r="15" spans="1:123" ht="1.5" customHeight="1">
      <c r="A15" s="179" t="s">
        <v>8</v>
      </c>
      <c r="B15" s="179"/>
      <c r="C15" s="179"/>
      <c r="D15" s="179"/>
      <c r="E15" s="179"/>
      <c r="F15" s="179"/>
      <c r="G15" s="179"/>
      <c r="H15" s="179"/>
      <c r="I15" s="180" t="s">
        <v>241</v>
      </c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</row>
    <row r="16" spans="1:123" ht="15.75">
      <c r="A16" s="109" t="s">
        <v>74</v>
      </c>
      <c r="B16" s="109"/>
      <c r="C16" s="109"/>
      <c r="D16" s="109"/>
      <c r="E16" s="109"/>
      <c r="F16" s="109"/>
      <c r="G16" s="109"/>
      <c r="H16" s="109"/>
      <c r="I16" s="110" t="s">
        <v>244</v>
      </c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</row>
    <row r="17" spans="1:123" ht="15.75">
      <c r="A17" s="109" t="s">
        <v>13</v>
      </c>
      <c r="B17" s="109"/>
      <c r="C17" s="109"/>
      <c r="D17" s="109"/>
      <c r="E17" s="109"/>
      <c r="F17" s="109"/>
      <c r="G17" s="109"/>
      <c r="H17" s="109"/>
      <c r="I17" s="110" t="s">
        <v>245</v>
      </c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09" t="s">
        <v>243</v>
      </c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78">
        <v>460.58</v>
      </c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>
        <v>460.58</v>
      </c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>
        <v>460.58</v>
      </c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>
        <v>495.25</v>
      </c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25">
        <f>'[19]Анализ'!$H$38*1000</f>
        <v>495.2470312390851</v>
      </c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>
        <f>'[19]Анализ'!$I$38*1000</f>
        <v>837.0002067337405</v>
      </c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</row>
    <row r="18" spans="1:123" ht="15.75">
      <c r="A18" s="109"/>
      <c r="B18" s="109"/>
      <c r="C18" s="109"/>
      <c r="D18" s="109"/>
      <c r="E18" s="109"/>
      <c r="F18" s="109"/>
      <c r="G18" s="109"/>
      <c r="H18" s="109"/>
      <c r="I18" s="110" t="s">
        <v>246</v>
      </c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</row>
    <row r="19" spans="1:123" ht="15.75">
      <c r="A19" s="109"/>
      <c r="B19" s="109"/>
      <c r="C19" s="109"/>
      <c r="D19" s="109"/>
      <c r="E19" s="109"/>
      <c r="F19" s="109"/>
      <c r="G19" s="109"/>
      <c r="H19" s="109"/>
      <c r="I19" s="110" t="s">
        <v>247</v>
      </c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</row>
    <row r="20" spans="1:123" ht="15.75">
      <c r="A20" s="109"/>
      <c r="B20" s="109"/>
      <c r="C20" s="109"/>
      <c r="D20" s="109"/>
      <c r="E20" s="109"/>
      <c r="F20" s="109"/>
      <c r="G20" s="109"/>
      <c r="H20" s="109"/>
      <c r="I20" s="110" t="s">
        <v>248</v>
      </c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</row>
    <row r="21" spans="1:123" ht="15.75">
      <c r="A21" s="109" t="s">
        <v>14</v>
      </c>
      <c r="B21" s="109"/>
      <c r="C21" s="109"/>
      <c r="D21" s="109"/>
      <c r="E21" s="109"/>
      <c r="F21" s="109"/>
      <c r="G21" s="109"/>
      <c r="H21" s="109"/>
      <c r="I21" s="110" t="s">
        <v>245</v>
      </c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09" t="s">
        <v>243</v>
      </c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78">
        <v>476.33</v>
      </c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>
        <v>476.33</v>
      </c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>
        <v>476.34</v>
      </c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>
        <v>546.84</v>
      </c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25">
        <f>'[19]Анализ'!$H$43*1000</f>
        <v>546.84</v>
      </c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>
        <f>'[19]Анализ'!$I$43*1000</f>
        <v>853.8350124814616</v>
      </c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</row>
    <row r="22" spans="1:123" ht="15.75">
      <c r="A22" s="109"/>
      <c r="B22" s="109"/>
      <c r="C22" s="109"/>
      <c r="D22" s="109"/>
      <c r="E22" s="109"/>
      <c r="F22" s="109"/>
      <c r="G22" s="109"/>
      <c r="H22" s="109"/>
      <c r="I22" s="110" t="s">
        <v>246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</row>
    <row r="23" spans="1:123" ht="15.75">
      <c r="A23" s="109"/>
      <c r="B23" s="109"/>
      <c r="C23" s="109"/>
      <c r="D23" s="109"/>
      <c r="E23" s="109"/>
      <c r="F23" s="109"/>
      <c r="G23" s="109"/>
      <c r="H23" s="109"/>
      <c r="I23" s="110" t="s">
        <v>249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</row>
    <row r="24" spans="1:123" ht="15.75">
      <c r="A24" s="109"/>
      <c r="B24" s="109"/>
      <c r="C24" s="109"/>
      <c r="D24" s="109"/>
      <c r="E24" s="109"/>
      <c r="F24" s="109"/>
      <c r="G24" s="109"/>
      <c r="H24" s="109"/>
      <c r="I24" s="110" t="s">
        <v>250</v>
      </c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</row>
    <row r="25" spans="1:123" ht="15.75">
      <c r="A25" s="109"/>
      <c r="B25" s="109"/>
      <c r="C25" s="109"/>
      <c r="D25" s="109"/>
      <c r="E25" s="109"/>
      <c r="F25" s="109"/>
      <c r="G25" s="109"/>
      <c r="H25" s="109"/>
      <c r="I25" s="110" t="s">
        <v>251</v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</row>
    <row r="26" spans="1:123" ht="15.75">
      <c r="A26" s="109" t="s">
        <v>252</v>
      </c>
      <c r="B26" s="109"/>
      <c r="C26" s="109"/>
      <c r="D26" s="109"/>
      <c r="E26" s="109"/>
      <c r="F26" s="109"/>
      <c r="G26" s="109"/>
      <c r="H26" s="109"/>
      <c r="I26" s="172" t="s">
        <v>297</v>
      </c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4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52"/>
      <c r="BG26" s="153"/>
      <c r="BH26" s="153"/>
      <c r="BI26" s="153"/>
      <c r="BJ26" s="153"/>
      <c r="BK26" s="153"/>
      <c r="BL26" s="153"/>
      <c r="BM26" s="153"/>
      <c r="BN26" s="153"/>
      <c r="BO26" s="153"/>
      <c r="BP26" s="154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</row>
    <row r="27" spans="1:123" ht="32.25" customHeight="1">
      <c r="A27" s="109"/>
      <c r="B27" s="109"/>
      <c r="C27" s="109"/>
      <c r="D27" s="109"/>
      <c r="E27" s="109"/>
      <c r="F27" s="109"/>
      <c r="G27" s="109"/>
      <c r="H27" s="109"/>
      <c r="I27" s="175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7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69"/>
      <c r="BG27" s="170"/>
      <c r="BH27" s="170"/>
      <c r="BI27" s="170"/>
      <c r="BJ27" s="170"/>
      <c r="BK27" s="170"/>
      <c r="BL27" s="170"/>
      <c r="BM27" s="170"/>
      <c r="BN27" s="170"/>
      <c r="BO27" s="170"/>
      <c r="BP27" s="171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</row>
    <row r="28" spans="1:123" ht="15.75">
      <c r="A28" s="109"/>
      <c r="B28" s="109"/>
      <c r="C28" s="109"/>
      <c r="D28" s="109"/>
      <c r="E28" s="109"/>
      <c r="F28" s="109"/>
      <c r="G28" s="109"/>
      <c r="H28" s="109"/>
      <c r="I28" s="110" t="s">
        <v>9</v>
      </c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09" t="s">
        <v>296</v>
      </c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>
        <v>333.59</v>
      </c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66">
        <v>485.65</v>
      </c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>
        <v>481.91</v>
      </c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>
        <v>834.58</v>
      </c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>
        <f>'[19]Анализ'!$H$40*1000</f>
        <v>783.1275382937623</v>
      </c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>
        <f>'[19]Анализ'!$I$40*1000</f>
        <v>1003.0328538156261</v>
      </c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</row>
    <row r="29" spans="1:123" ht="15.75">
      <c r="A29" s="109"/>
      <c r="B29" s="109"/>
      <c r="C29" s="109"/>
      <c r="D29" s="109"/>
      <c r="E29" s="109"/>
      <c r="F29" s="109"/>
      <c r="G29" s="109"/>
      <c r="H29" s="109"/>
      <c r="I29" s="110" t="s">
        <v>10</v>
      </c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09" t="s">
        <v>296</v>
      </c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66">
        <v>180.83</v>
      </c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>
        <v>223.04</v>
      </c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>
        <v>223.04</v>
      </c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>
        <v>310.3</v>
      </c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>
        <f>'[19]Анализ'!$H$41*1000</f>
        <v>310.3</v>
      </c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>
        <f>'[19]Анализ'!$I$41*1000</f>
        <v>334.3442846052087</v>
      </c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</row>
    <row r="30" spans="1:123" ht="15.75">
      <c r="A30" s="109"/>
      <c r="B30" s="109"/>
      <c r="C30" s="109"/>
      <c r="D30" s="109"/>
      <c r="E30" s="109"/>
      <c r="F30" s="109"/>
      <c r="G30" s="109"/>
      <c r="H30" s="109"/>
      <c r="I30" s="110" t="s">
        <v>11</v>
      </c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09" t="s">
        <v>296</v>
      </c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>
        <v>157.75</v>
      </c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66">
        <v>223.04</v>
      </c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>
        <v>160.64</v>
      </c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>
        <v>278.19</v>
      </c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>
        <f>'[19]Анализ'!$H$42*1000</f>
        <v>261.04251276458746</v>
      </c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>
        <f>'[19]Анализ'!$I$42*1000</f>
        <v>334.3442846052087</v>
      </c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</row>
    <row r="31" spans="1:123" ht="0.75" customHeight="1">
      <c r="A31" s="161" t="s">
        <v>16</v>
      </c>
      <c r="B31" s="161"/>
      <c r="C31" s="161"/>
      <c r="D31" s="161"/>
      <c r="E31" s="161"/>
      <c r="F31" s="161"/>
      <c r="G31" s="161"/>
      <c r="H31" s="161"/>
      <c r="I31" s="162" t="s">
        <v>253</v>
      </c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</row>
    <row r="32" spans="1:123" ht="15.75" hidden="1">
      <c r="A32" s="161" t="s">
        <v>254</v>
      </c>
      <c r="B32" s="161"/>
      <c r="C32" s="161"/>
      <c r="D32" s="161"/>
      <c r="E32" s="161"/>
      <c r="F32" s="161"/>
      <c r="G32" s="161"/>
      <c r="H32" s="161"/>
      <c r="I32" s="162" t="s">
        <v>255</v>
      </c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1" t="s">
        <v>256</v>
      </c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</row>
    <row r="33" spans="1:123" ht="15.75" hidden="1">
      <c r="A33" s="161"/>
      <c r="B33" s="161"/>
      <c r="C33" s="161"/>
      <c r="D33" s="161"/>
      <c r="E33" s="161"/>
      <c r="F33" s="161"/>
      <c r="G33" s="161"/>
      <c r="H33" s="161"/>
      <c r="I33" s="162" t="s">
        <v>257</v>
      </c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1" t="s">
        <v>256</v>
      </c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63"/>
      <c r="DS33" s="163"/>
    </row>
    <row r="34" spans="1:123" ht="15.75" hidden="1">
      <c r="A34" s="161" t="s">
        <v>258</v>
      </c>
      <c r="B34" s="161"/>
      <c r="C34" s="161"/>
      <c r="D34" s="161"/>
      <c r="E34" s="161"/>
      <c r="F34" s="161"/>
      <c r="G34" s="161"/>
      <c r="H34" s="161"/>
      <c r="I34" s="162" t="s">
        <v>259</v>
      </c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1" t="s">
        <v>242</v>
      </c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</row>
    <row r="35" spans="1:123" ht="15.75" hidden="1">
      <c r="A35" s="161" t="s">
        <v>260</v>
      </c>
      <c r="B35" s="161"/>
      <c r="C35" s="161"/>
      <c r="D35" s="161"/>
      <c r="E35" s="161"/>
      <c r="F35" s="161"/>
      <c r="G35" s="161"/>
      <c r="H35" s="161"/>
      <c r="I35" s="162" t="s">
        <v>261</v>
      </c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1" t="s">
        <v>262</v>
      </c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</row>
    <row r="36" spans="1:123" ht="15.75" hidden="1">
      <c r="A36" s="161"/>
      <c r="B36" s="161"/>
      <c r="C36" s="161"/>
      <c r="D36" s="161"/>
      <c r="E36" s="161"/>
      <c r="F36" s="161"/>
      <c r="G36" s="161"/>
      <c r="H36" s="161"/>
      <c r="I36" s="162" t="s">
        <v>263</v>
      </c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</row>
    <row r="37" spans="1:123" ht="15.75" hidden="1">
      <c r="A37" s="165" t="s">
        <v>264</v>
      </c>
      <c r="B37" s="165"/>
      <c r="C37" s="165"/>
      <c r="D37" s="165"/>
      <c r="E37" s="165"/>
      <c r="F37" s="165"/>
      <c r="G37" s="165"/>
      <c r="H37" s="165"/>
      <c r="I37" s="162" t="s">
        <v>265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1" t="s">
        <v>262</v>
      </c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</row>
    <row r="38" spans="1:123" ht="15.75" hidden="1">
      <c r="A38" s="165"/>
      <c r="B38" s="165"/>
      <c r="C38" s="165"/>
      <c r="D38" s="165"/>
      <c r="E38" s="165"/>
      <c r="F38" s="165"/>
      <c r="G38" s="165"/>
      <c r="H38" s="165"/>
      <c r="I38" s="162" t="s">
        <v>266</v>
      </c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63"/>
      <c r="DS38" s="163"/>
    </row>
    <row r="39" spans="1:123" ht="15.75" hidden="1">
      <c r="A39" s="161" t="s">
        <v>267</v>
      </c>
      <c r="B39" s="161"/>
      <c r="C39" s="161"/>
      <c r="D39" s="161"/>
      <c r="E39" s="161"/>
      <c r="F39" s="161"/>
      <c r="G39" s="161"/>
      <c r="H39" s="161"/>
      <c r="I39" s="162" t="s">
        <v>268</v>
      </c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1" t="s">
        <v>262</v>
      </c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3"/>
      <c r="DS39" s="163"/>
    </row>
    <row r="40" spans="1:123" ht="15.75" customHeight="1" hidden="1">
      <c r="A40" s="161"/>
      <c r="B40" s="161"/>
      <c r="C40" s="161"/>
      <c r="D40" s="161"/>
      <c r="E40" s="161"/>
      <c r="F40" s="161"/>
      <c r="G40" s="161"/>
      <c r="H40" s="161"/>
      <c r="I40" s="164" t="s">
        <v>269</v>
      </c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1" t="s">
        <v>262</v>
      </c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163"/>
      <c r="DS40" s="163"/>
    </row>
    <row r="41" spans="1:123" ht="15.75" customHeight="1" hidden="1">
      <c r="A41" s="161"/>
      <c r="B41" s="161"/>
      <c r="C41" s="161"/>
      <c r="D41" s="161"/>
      <c r="E41" s="161"/>
      <c r="F41" s="161"/>
      <c r="G41" s="161"/>
      <c r="H41" s="161"/>
      <c r="I41" s="164" t="s">
        <v>270</v>
      </c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1" t="s">
        <v>262</v>
      </c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</row>
    <row r="42" spans="1:123" ht="15.75" customHeight="1" hidden="1">
      <c r="A42" s="161"/>
      <c r="B42" s="161"/>
      <c r="C42" s="161"/>
      <c r="D42" s="161"/>
      <c r="E42" s="161"/>
      <c r="F42" s="161"/>
      <c r="G42" s="161"/>
      <c r="H42" s="161"/>
      <c r="I42" s="164" t="s">
        <v>271</v>
      </c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1" t="s">
        <v>262</v>
      </c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</row>
    <row r="43" spans="1:123" ht="15.75" customHeight="1" hidden="1">
      <c r="A43" s="161"/>
      <c r="B43" s="161"/>
      <c r="C43" s="161"/>
      <c r="D43" s="161"/>
      <c r="E43" s="161"/>
      <c r="F43" s="161"/>
      <c r="G43" s="161"/>
      <c r="H43" s="161"/>
      <c r="I43" s="164" t="s">
        <v>272</v>
      </c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1" t="s">
        <v>262</v>
      </c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63"/>
    </row>
    <row r="44" spans="1:123" ht="15.75" hidden="1">
      <c r="A44" s="161" t="s">
        <v>273</v>
      </c>
      <c r="B44" s="161"/>
      <c r="C44" s="161"/>
      <c r="D44" s="161"/>
      <c r="E44" s="161"/>
      <c r="F44" s="161"/>
      <c r="G44" s="161"/>
      <c r="H44" s="161"/>
      <c r="I44" s="162" t="s">
        <v>274</v>
      </c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1" t="s">
        <v>262</v>
      </c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</row>
    <row r="45" spans="1:123" ht="15.75" hidden="1">
      <c r="A45" s="161"/>
      <c r="B45" s="161"/>
      <c r="C45" s="161"/>
      <c r="D45" s="161"/>
      <c r="E45" s="161"/>
      <c r="F45" s="161"/>
      <c r="G45" s="161"/>
      <c r="H45" s="161"/>
      <c r="I45" s="162" t="s">
        <v>275</v>
      </c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</row>
    <row r="46" spans="1:123" ht="15.75" hidden="1">
      <c r="A46" s="161" t="s">
        <v>276</v>
      </c>
      <c r="B46" s="161"/>
      <c r="C46" s="161"/>
      <c r="D46" s="161"/>
      <c r="E46" s="161"/>
      <c r="F46" s="161"/>
      <c r="G46" s="161"/>
      <c r="H46" s="161"/>
      <c r="I46" s="162" t="s">
        <v>277</v>
      </c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</row>
    <row r="47" spans="1:123" ht="15.75" hidden="1">
      <c r="A47" s="161"/>
      <c r="B47" s="161"/>
      <c r="C47" s="161"/>
      <c r="D47" s="161"/>
      <c r="E47" s="161"/>
      <c r="F47" s="161"/>
      <c r="G47" s="161"/>
      <c r="H47" s="161"/>
      <c r="I47" s="162" t="s">
        <v>278</v>
      </c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</row>
    <row r="48" spans="1:123" ht="15.75" hidden="1">
      <c r="A48" s="161" t="s">
        <v>279</v>
      </c>
      <c r="B48" s="161"/>
      <c r="C48" s="161"/>
      <c r="D48" s="161"/>
      <c r="E48" s="161"/>
      <c r="F48" s="161"/>
      <c r="G48" s="161"/>
      <c r="H48" s="161"/>
      <c r="I48" s="162" t="s">
        <v>280</v>
      </c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1" t="s">
        <v>281</v>
      </c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</row>
    <row r="49" spans="1:123" ht="15.75" hidden="1">
      <c r="A49" s="161"/>
      <c r="B49" s="161"/>
      <c r="C49" s="161"/>
      <c r="D49" s="161"/>
      <c r="E49" s="161"/>
      <c r="F49" s="161"/>
      <c r="G49" s="161"/>
      <c r="H49" s="161"/>
      <c r="I49" s="162" t="s">
        <v>282</v>
      </c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1" t="s">
        <v>283</v>
      </c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</row>
    <row r="50" spans="1:123" ht="15.75" hidden="1">
      <c r="A50" s="161" t="s">
        <v>284</v>
      </c>
      <c r="B50" s="161"/>
      <c r="C50" s="161"/>
      <c r="D50" s="161"/>
      <c r="E50" s="161"/>
      <c r="F50" s="161"/>
      <c r="G50" s="161"/>
      <c r="H50" s="161"/>
      <c r="I50" s="162" t="s">
        <v>285</v>
      </c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1" t="s">
        <v>262</v>
      </c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</row>
    <row r="51" spans="1:123" ht="15.75" hidden="1">
      <c r="A51" s="161" t="s">
        <v>286</v>
      </c>
      <c r="B51" s="161"/>
      <c r="C51" s="161"/>
      <c r="D51" s="161"/>
      <c r="E51" s="161"/>
      <c r="F51" s="161"/>
      <c r="G51" s="161"/>
      <c r="H51" s="161"/>
      <c r="I51" s="162" t="s">
        <v>287</v>
      </c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1" t="s">
        <v>288</v>
      </c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3"/>
    </row>
    <row r="52" spans="1:123" ht="15.75" hidden="1">
      <c r="A52" s="161"/>
      <c r="B52" s="161"/>
      <c r="C52" s="161"/>
      <c r="D52" s="161"/>
      <c r="E52" s="161"/>
      <c r="F52" s="161"/>
      <c r="G52" s="161"/>
      <c r="H52" s="161"/>
      <c r="I52" s="162" t="s">
        <v>129</v>
      </c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163"/>
      <c r="DS52" s="163"/>
    </row>
    <row r="53" spans="1:123" ht="15.75" hidden="1">
      <c r="A53" s="161"/>
      <c r="B53" s="161"/>
      <c r="C53" s="161"/>
      <c r="D53" s="161"/>
      <c r="E53" s="161"/>
      <c r="F53" s="161"/>
      <c r="G53" s="161"/>
      <c r="H53" s="161"/>
      <c r="I53" s="162" t="s">
        <v>289</v>
      </c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1" t="s">
        <v>288</v>
      </c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  <c r="DN53" s="163"/>
      <c r="DO53" s="163"/>
      <c r="DP53" s="163"/>
      <c r="DQ53" s="163"/>
      <c r="DR53" s="163"/>
      <c r="DS53" s="163"/>
    </row>
    <row r="54" spans="1:123" ht="15.75" hidden="1">
      <c r="A54" s="161"/>
      <c r="B54" s="161"/>
      <c r="C54" s="161"/>
      <c r="D54" s="161"/>
      <c r="E54" s="161"/>
      <c r="F54" s="161"/>
      <c r="G54" s="161"/>
      <c r="H54" s="161"/>
      <c r="I54" s="162" t="s">
        <v>275</v>
      </c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1" t="s">
        <v>288</v>
      </c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</row>
    <row r="70" spans="1:18" ht="15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="23" customFormat="1" ht="11.25">
      <c r="A71" s="23" t="s">
        <v>235</v>
      </c>
    </row>
  </sheetData>
  <sheetProtection/>
  <mergeCells count="285"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BF12:CA12"/>
    <mergeCell ref="CB12:CW12"/>
    <mergeCell ref="CX12:DS12"/>
    <mergeCell ref="A11:H11"/>
    <mergeCell ref="I11:AO11"/>
    <mergeCell ref="AP11:BE11"/>
    <mergeCell ref="BF11:CA11"/>
    <mergeCell ref="CB11:CW11"/>
    <mergeCell ref="CX11:DS11"/>
    <mergeCell ref="CM13:CW13"/>
    <mergeCell ref="CX13:DH13"/>
    <mergeCell ref="DI13:DS13"/>
    <mergeCell ref="A14:H14"/>
    <mergeCell ref="I14:AO14"/>
    <mergeCell ref="AP14:BE14"/>
    <mergeCell ref="BF14:BP14"/>
    <mergeCell ref="BQ14:CA14"/>
    <mergeCell ref="CB14:CL14"/>
    <mergeCell ref="CM14:CW14"/>
    <mergeCell ref="A13:H13"/>
    <mergeCell ref="I13:AO13"/>
    <mergeCell ref="AP13:BE13"/>
    <mergeCell ref="BF13:BP13"/>
    <mergeCell ref="BQ13:CA13"/>
    <mergeCell ref="CB13:CL13"/>
    <mergeCell ref="CX14:DH14"/>
    <mergeCell ref="DI14:DS14"/>
    <mergeCell ref="A15:H15"/>
    <mergeCell ref="I15:AO15"/>
    <mergeCell ref="AP15:BE15"/>
    <mergeCell ref="BF15:BP15"/>
    <mergeCell ref="BQ15:CA15"/>
    <mergeCell ref="CB15:CL15"/>
    <mergeCell ref="CM15:CW15"/>
    <mergeCell ref="CX15:DH15"/>
    <mergeCell ref="DI15:DS15"/>
    <mergeCell ref="A17:H20"/>
    <mergeCell ref="I17:AO17"/>
    <mergeCell ref="AP17:BE20"/>
    <mergeCell ref="BF17:BP20"/>
    <mergeCell ref="BQ17:CA20"/>
    <mergeCell ref="A16:H16"/>
    <mergeCell ref="I16:AO16"/>
    <mergeCell ref="AP16:BE16"/>
    <mergeCell ref="BF16:BP16"/>
    <mergeCell ref="CB17:CL20"/>
    <mergeCell ref="CM17:CW20"/>
    <mergeCell ref="CX17:DH20"/>
    <mergeCell ref="DI17:DS20"/>
    <mergeCell ref="I18:AO18"/>
    <mergeCell ref="I19:AO19"/>
    <mergeCell ref="I20:AO20"/>
    <mergeCell ref="BQ16:CA16"/>
    <mergeCell ref="CB16:CL16"/>
    <mergeCell ref="CM16:CW16"/>
    <mergeCell ref="CX16:DH16"/>
    <mergeCell ref="DI16:DS16"/>
    <mergeCell ref="CM21:CW25"/>
    <mergeCell ref="CX21:DH25"/>
    <mergeCell ref="DI21:DS25"/>
    <mergeCell ref="I22:AO22"/>
    <mergeCell ref="I23:AO23"/>
    <mergeCell ref="I24:AO24"/>
    <mergeCell ref="I25:AO25"/>
    <mergeCell ref="A21:H25"/>
    <mergeCell ref="I21:AO21"/>
    <mergeCell ref="AP21:BE25"/>
    <mergeCell ref="BF21:BP25"/>
    <mergeCell ref="BQ21:CA25"/>
    <mergeCell ref="CB21:CL25"/>
    <mergeCell ref="CM26:CW27"/>
    <mergeCell ref="CX26:DH27"/>
    <mergeCell ref="DI26:DS27"/>
    <mergeCell ref="A26:H27"/>
    <mergeCell ref="AP26:BE27"/>
    <mergeCell ref="BF26:BP27"/>
    <mergeCell ref="BQ26:CA27"/>
    <mergeCell ref="CB26:CL27"/>
    <mergeCell ref="I26:AO27"/>
    <mergeCell ref="A28:H28"/>
    <mergeCell ref="I28:AO28"/>
    <mergeCell ref="AP28:BE28"/>
    <mergeCell ref="BF28:BP28"/>
    <mergeCell ref="BQ28:CA28"/>
    <mergeCell ref="CB28:CL28"/>
    <mergeCell ref="CM28:CW28"/>
    <mergeCell ref="CX28:DH28"/>
    <mergeCell ref="DI28:DS28"/>
    <mergeCell ref="A29:H29"/>
    <mergeCell ref="I29:AO29"/>
    <mergeCell ref="AP29:BE29"/>
    <mergeCell ref="BF29:BP29"/>
    <mergeCell ref="BQ29:CA29"/>
    <mergeCell ref="CB29:CL29"/>
    <mergeCell ref="CM29:CW29"/>
    <mergeCell ref="CX29:DH29"/>
    <mergeCell ref="DI29:DS29"/>
    <mergeCell ref="A30:H30"/>
    <mergeCell ref="I30:AO30"/>
    <mergeCell ref="AP30:BE30"/>
    <mergeCell ref="BF30:BP30"/>
    <mergeCell ref="BQ30:CA30"/>
    <mergeCell ref="CB30:CL30"/>
    <mergeCell ref="CM30:CW30"/>
    <mergeCell ref="CX30:DH30"/>
    <mergeCell ref="DI30:DS30"/>
    <mergeCell ref="CM31:CW31"/>
    <mergeCell ref="CX31:DH31"/>
    <mergeCell ref="DI31:DS31"/>
    <mergeCell ref="A32:H32"/>
    <mergeCell ref="I32:AO32"/>
    <mergeCell ref="AP32:BE32"/>
    <mergeCell ref="BF32:BP32"/>
    <mergeCell ref="BQ32:CA32"/>
    <mergeCell ref="CB32:CL32"/>
    <mergeCell ref="CM32:CW32"/>
    <mergeCell ref="A31:H31"/>
    <mergeCell ref="I31:AO31"/>
    <mergeCell ref="AP31:BE31"/>
    <mergeCell ref="BF31:BP31"/>
    <mergeCell ref="BQ31:CA31"/>
    <mergeCell ref="CB31:CL31"/>
    <mergeCell ref="CX32:DH32"/>
    <mergeCell ref="DI32:DS32"/>
    <mergeCell ref="A33:H33"/>
    <mergeCell ref="I33:AO33"/>
    <mergeCell ref="AP33:BE33"/>
    <mergeCell ref="BF33:BP33"/>
    <mergeCell ref="BQ33:CA33"/>
    <mergeCell ref="CB33:CL33"/>
    <mergeCell ref="CM33:CW33"/>
    <mergeCell ref="CX33:DH33"/>
    <mergeCell ref="DI33:DS33"/>
    <mergeCell ref="A34:H34"/>
    <mergeCell ref="I34:AO34"/>
    <mergeCell ref="AP34:BE34"/>
    <mergeCell ref="BF34:BP34"/>
    <mergeCell ref="BQ34:CA34"/>
    <mergeCell ref="CB34:CL34"/>
    <mergeCell ref="CM34:CW34"/>
    <mergeCell ref="CX34:DH34"/>
    <mergeCell ref="DI34:DS34"/>
    <mergeCell ref="CM35:CW36"/>
    <mergeCell ref="CX35:DH36"/>
    <mergeCell ref="DI35:DS36"/>
    <mergeCell ref="I36:AO36"/>
    <mergeCell ref="A37:H38"/>
    <mergeCell ref="I37:AO37"/>
    <mergeCell ref="AP37:BE38"/>
    <mergeCell ref="BF37:BP38"/>
    <mergeCell ref="BQ37:CA38"/>
    <mergeCell ref="CB37:CL38"/>
    <mergeCell ref="A35:H36"/>
    <mergeCell ref="I35:AO35"/>
    <mergeCell ref="AP35:BE36"/>
    <mergeCell ref="BF35:BP36"/>
    <mergeCell ref="BQ35:CA36"/>
    <mergeCell ref="CB35:CL36"/>
    <mergeCell ref="CM37:CW38"/>
    <mergeCell ref="CX37:DH38"/>
    <mergeCell ref="DI37:DS38"/>
    <mergeCell ref="I38:AO38"/>
    <mergeCell ref="A39:H39"/>
    <mergeCell ref="I39:AO39"/>
    <mergeCell ref="AP39:BE39"/>
    <mergeCell ref="BF39:BP39"/>
    <mergeCell ref="BQ39:CA39"/>
    <mergeCell ref="CB39:CL39"/>
    <mergeCell ref="CM39:CW39"/>
    <mergeCell ref="CX39:DH39"/>
    <mergeCell ref="DI39:DS39"/>
    <mergeCell ref="A40:H40"/>
    <mergeCell ref="I40:AO40"/>
    <mergeCell ref="AP40:BE40"/>
    <mergeCell ref="BF40:BP40"/>
    <mergeCell ref="BQ40:CA40"/>
    <mergeCell ref="CB40:CL40"/>
    <mergeCell ref="CM40:CW40"/>
    <mergeCell ref="CX40:DH40"/>
    <mergeCell ref="DI40:DS40"/>
    <mergeCell ref="A41:H41"/>
    <mergeCell ref="I41:AO41"/>
    <mergeCell ref="AP41:BE41"/>
    <mergeCell ref="BF41:BP41"/>
    <mergeCell ref="BQ41:CA41"/>
    <mergeCell ref="CB41:CL41"/>
    <mergeCell ref="CM41:CW41"/>
    <mergeCell ref="CX41:DH41"/>
    <mergeCell ref="DI41:DS41"/>
    <mergeCell ref="A42:H42"/>
    <mergeCell ref="I42:AO42"/>
    <mergeCell ref="AP42:BE42"/>
    <mergeCell ref="BF42:BP42"/>
    <mergeCell ref="BQ42:CA42"/>
    <mergeCell ref="CB42:CL42"/>
    <mergeCell ref="CM42:CW42"/>
    <mergeCell ref="CX42:DH42"/>
    <mergeCell ref="DI42:DS42"/>
    <mergeCell ref="CM43:CW43"/>
    <mergeCell ref="CX43:DH43"/>
    <mergeCell ref="DI43:DS43"/>
    <mergeCell ref="A44:H45"/>
    <mergeCell ref="I44:AO44"/>
    <mergeCell ref="AP44:BE45"/>
    <mergeCell ref="BF44:BP45"/>
    <mergeCell ref="BQ44:CA45"/>
    <mergeCell ref="CB44:CL45"/>
    <mergeCell ref="CM44:CW45"/>
    <mergeCell ref="A43:H43"/>
    <mergeCell ref="I43:AO43"/>
    <mergeCell ref="AP43:BE43"/>
    <mergeCell ref="BF43:BP43"/>
    <mergeCell ref="BQ43:CA43"/>
    <mergeCell ref="CB43:CL43"/>
    <mergeCell ref="CX44:DH45"/>
    <mergeCell ref="DI44:DS45"/>
    <mergeCell ref="I45:AO45"/>
    <mergeCell ref="A46:H47"/>
    <mergeCell ref="I46:AO46"/>
    <mergeCell ref="AP46:BE47"/>
    <mergeCell ref="BF46:BP47"/>
    <mergeCell ref="BQ46:CA47"/>
    <mergeCell ref="CB46:CL47"/>
    <mergeCell ref="CM46:CW47"/>
    <mergeCell ref="CX46:DH47"/>
    <mergeCell ref="DI46:DS47"/>
    <mergeCell ref="I47:AO47"/>
    <mergeCell ref="A48:H49"/>
    <mergeCell ref="I48:AO48"/>
    <mergeCell ref="AP48:BE48"/>
    <mergeCell ref="BF48:BP49"/>
    <mergeCell ref="BQ48:CA49"/>
    <mergeCell ref="CB48:CL49"/>
    <mergeCell ref="CM48:CW49"/>
    <mergeCell ref="CX48:DH49"/>
    <mergeCell ref="DI48:DS49"/>
    <mergeCell ref="I49:AO49"/>
    <mergeCell ref="AP49:BE49"/>
    <mergeCell ref="A50:H50"/>
    <mergeCell ref="I50:AO50"/>
    <mergeCell ref="AP50:BE50"/>
    <mergeCell ref="BF50:BP50"/>
    <mergeCell ref="BQ50:CA50"/>
    <mergeCell ref="CB50:CL50"/>
    <mergeCell ref="CM50:CW50"/>
    <mergeCell ref="CX50:DH50"/>
    <mergeCell ref="DI50:DS50"/>
    <mergeCell ref="A51:H52"/>
    <mergeCell ref="I51:AO51"/>
    <mergeCell ref="AP51:BE52"/>
    <mergeCell ref="BF51:BP52"/>
    <mergeCell ref="BQ51:CA52"/>
    <mergeCell ref="CB51:CL52"/>
    <mergeCell ref="CM51:CW52"/>
    <mergeCell ref="CX51:DH52"/>
    <mergeCell ref="DI51:DS52"/>
    <mergeCell ref="I52:AO52"/>
    <mergeCell ref="A53:H53"/>
    <mergeCell ref="I53:AO53"/>
    <mergeCell ref="AP53:BE53"/>
    <mergeCell ref="BF53:BP53"/>
    <mergeCell ref="BQ53:CA53"/>
    <mergeCell ref="CB53:CL53"/>
    <mergeCell ref="CM53:CW53"/>
    <mergeCell ref="DI54:DS54"/>
    <mergeCell ref="CX53:DH53"/>
    <mergeCell ref="DI53:DS53"/>
    <mergeCell ref="A54:H54"/>
    <mergeCell ref="I54:AO54"/>
    <mergeCell ref="AP54:BE54"/>
    <mergeCell ref="BF54:BP54"/>
    <mergeCell ref="BQ54:CA54"/>
    <mergeCell ref="CB54:CL54"/>
    <mergeCell ref="CM54:CW54"/>
    <mergeCell ref="CX54:DH5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5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9"/>
  <sheetViews>
    <sheetView zoomScalePageLayoutView="0" workbookViewId="0" topLeftCell="A46">
      <selection activeCell="E58" sqref="E58"/>
    </sheetView>
  </sheetViews>
  <sheetFormatPr defaultColWidth="9.140625" defaultRowHeight="15"/>
  <cols>
    <col min="1" max="1" width="9.140625" style="31" customWidth="1"/>
    <col min="2" max="2" width="44.8515625" style="31" customWidth="1"/>
    <col min="3" max="4" width="15.8515625" style="31" customWidth="1"/>
    <col min="5" max="5" width="14.421875" style="31" customWidth="1"/>
    <col min="6" max="6" width="15.140625" style="31" customWidth="1"/>
    <col min="7" max="7" width="15.00390625" style="31" customWidth="1"/>
    <col min="8" max="8" width="17.00390625" style="31" customWidth="1"/>
    <col min="9" max="9" width="2.28125" style="31" customWidth="1"/>
    <col min="10" max="10" width="14.28125" style="31" customWidth="1"/>
    <col min="11" max="11" width="13.8515625" style="31" customWidth="1"/>
    <col min="12" max="13" width="15.00390625" style="31" customWidth="1"/>
    <col min="14" max="14" width="14.8515625" style="31" customWidth="1"/>
    <col min="15" max="15" width="9.140625" style="31" customWidth="1"/>
    <col min="16" max="16" width="13.57421875" style="31" bestFit="1" customWidth="1"/>
    <col min="17" max="16384" width="9.140625" style="31" customWidth="1"/>
  </cols>
  <sheetData>
    <row r="2" spans="3:14" ht="18.75">
      <c r="C2" s="216" t="s">
        <v>71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3:14" ht="15.75">
      <c r="C3" s="32"/>
      <c r="D3" s="217" t="s">
        <v>2</v>
      </c>
      <c r="E3" s="217"/>
      <c r="F3" s="217"/>
      <c r="G3" s="217"/>
      <c r="H3" s="217"/>
      <c r="I3" s="217"/>
      <c r="J3" s="217"/>
      <c r="K3" s="217"/>
      <c r="L3" s="217"/>
      <c r="M3" s="32"/>
      <c r="N3" s="32"/>
    </row>
    <row r="4" spans="3:14" ht="15.75">
      <c r="C4" s="33"/>
      <c r="D4" s="218" t="s">
        <v>18</v>
      </c>
      <c r="E4" s="218"/>
      <c r="F4" s="218"/>
      <c r="G4" s="218"/>
      <c r="H4" s="218"/>
      <c r="I4" s="218"/>
      <c r="J4" s="218"/>
      <c r="K4" s="218"/>
      <c r="L4" s="218"/>
      <c r="M4" s="34"/>
      <c r="N4" s="33"/>
    </row>
    <row r="5" spans="3:14" ht="20.25">
      <c r="C5" s="33"/>
      <c r="D5" s="35"/>
      <c r="E5" s="35"/>
      <c r="F5" s="36" t="s">
        <v>19</v>
      </c>
      <c r="G5" s="37">
        <v>2021</v>
      </c>
      <c r="H5" s="37" t="s">
        <v>20</v>
      </c>
      <c r="I5" s="38"/>
      <c r="J5" s="35"/>
      <c r="K5" s="39"/>
      <c r="L5" s="35"/>
      <c r="M5" s="33"/>
      <c r="N5" s="33"/>
    </row>
    <row r="6" spans="3:14" ht="20.25">
      <c r="C6" s="33"/>
      <c r="D6" s="35"/>
      <c r="E6" s="35"/>
      <c r="F6" s="36"/>
      <c r="G6" s="37"/>
      <c r="H6" s="37"/>
      <c r="I6" s="38"/>
      <c r="J6" s="35"/>
      <c r="K6" s="39"/>
      <c r="L6" s="35"/>
      <c r="M6" s="33"/>
      <c r="N6" s="33"/>
    </row>
    <row r="7" spans="1:14" ht="15.75" customHeight="1">
      <c r="A7" s="219" t="s">
        <v>7</v>
      </c>
      <c r="B7" s="219" t="s">
        <v>21</v>
      </c>
      <c r="C7" s="222" t="s">
        <v>17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 t="s">
        <v>3</v>
      </c>
    </row>
    <row r="8" spans="1:14" ht="15">
      <c r="A8" s="220"/>
      <c r="B8" s="220"/>
      <c r="C8" s="222" t="s">
        <v>22</v>
      </c>
      <c r="D8" s="222"/>
      <c r="E8" s="222"/>
      <c r="F8" s="222"/>
      <c r="G8" s="222"/>
      <c r="H8" s="206" t="s">
        <v>23</v>
      </c>
      <c r="I8" s="235"/>
      <c r="J8" s="235"/>
      <c r="K8" s="235"/>
      <c r="L8" s="236"/>
      <c r="M8" s="223" t="s">
        <v>1</v>
      </c>
      <c r="N8" s="222"/>
    </row>
    <row r="9" spans="1:14" ht="67.5" customHeight="1">
      <c r="A9" s="221"/>
      <c r="B9" s="221"/>
      <c r="C9" s="1" t="s">
        <v>24</v>
      </c>
      <c r="D9" s="1" t="s">
        <v>25</v>
      </c>
      <c r="E9" s="1" t="s">
        <v>26</v>
      </c>
      <c r="F9" s="1" t="s">
        <v>15</v>
      </c>
      <c r="G9" s="1" t="s">
        <v>27</v>
      </c>
      <c r="H9" s="224" t="s">
        <v>9</v>
      </c>
      <c r="I9" s="225"/>
      <c r="J9" s="1" t="s">
        <v>10</v>
      </c>
      <c r="K9" s="1" t="s">
        <v>11</v>
      </c>
      <c r="L9" s="1" t="s">
        <v>28</v>
      </c>
      <c r="M9" s="223"/>
      <c r="N9" s="222"/>
    </row>
    <row r="10" spans="1:14" ht="15" customHeight="1">
      <c r="A10" s="40">
        <v>1</v>
      </c>
      <c r="B10" s="40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224">
        <v>8</v>
      </c>
      <c r="I10" s="225"/>
      <c r="J10" s="1">
        <v>9</v>
      </c>
      <c r="K10" s="1">
        <v>10</v>
      </c>
      <c r="L10" s="1">
        <v>11</v>
      </c>
      <c r="M10" s="1">
        <v>12</v>
      </c>
      <c r="N10" s="30">
        <v>13</v>
      </c>
    </row>
    <row r="11" spans="1:14" ht="31.5" customHeight="1">
      <c r="A11" s="41" t="s">
        <v>8</v>
      </c>
      <c r="B11" s="42" t="s">
        <v>69</v>
      </c>
      <c r="C11" s="2">
        <f>C12+C13</f>
        <v>207570874</v>
      </c>
      <c r="D11" s="2">
        <f>D12+D13</f>
        <v>119053685</v>
      </c>
      <c r="E11" s="2">
        <f>E12+E13</f>
        <v>37156667</v>
      </c>
      <c r="F11" s="2">
        <f>F12+F13</f>
        <v>7478774</v>
      </c>
      <c r="G11" s="2">
        <f>F11+E11+D11+C11</f>
        <v>371260000</v>
      </c>
      <c r="H11" s="226">
        <f>H12+I12+H13</f>
        <v>468244145.991168</v>
      </c>
      <c r="I11" s="227"/>
      <c r="J11" s="2">
        <f>J12+J13</f>
        <v>159434882.00000006</v>
      </c>
      <c r="K11" s="2">
        <f>K12+K13</f>
        <v>77400000</v>
      </c>
      <c r="L11" s="2">
        <f>L12+L13</f>
        <v>705079027.991168</v>
      </c>
      <c r="M11" s="2">
        <f>M12+M13</f>
        <v>254412158.7102867</v>
      </c>
      <c r="N11" s="2">
        <f>M11+L11+G11</f>
        <v>1330751186.7014546</v>
      </c>
    </row>
    <row r="12" spans="1:14" ht="15" customHeight="1">
      <c r="A12" s="40"/>
      <c r="B12" s="43" t="s">
        <v>300</v>
      </c>
      <c r="C12" s="3">
        <f>'[19]ТВ нас 2021'!$C$66</f>
        <v>102772272</v>
      </c>
      <c r="D12" s="3">
        <f>'[19]ТВ нас 2021'!$C$67</f>
        <v>61386541</v>
      </c>
      <c r="E12" s="3">
        <f>'[19]ТВ нас 2021'!$C$68</f>
        <v>19511218</v>
      </c>
      <c r="F12" s="3">
        <f>'[19]ТВ нас 2021'!$C$69</f>
        <v>3775969</v>
      </c>
      <c r="G12" s="3">
        <f>F12+E12+D12+C12</f>
        <v>187446000</v>
      </c>
      <c r="H12" s="194">
        <f>'[19]Баланс ээ и эм'!$T$13</f>
        <v>235452508</v>
      </c>
      <c r="I12" s="228"/>
      <c r="J12" s="3">
        <f>'[19]Баланс ээ и эм'!$T$14</f>
        <v>72824467.00000003</v>
      </c>
      <c r="K12" s="3">
        <f>'[19]Баланс ээ и эм'!$T$15</f>
        <v>37100000</v>
      </c>
      <c r="L12" s="3">
        <f>K12+J12+H12</f>
        <v>345376975</v>
      </c>
      <c r="M12" s="3">
        <f>'[19]Баланс ээ и эм'!$T$16</f>
        <v>135085942.1710479</v>
      </c>
      <c r="N12" s="4">
        <f>M12+L12+G12</f>
        <v>667908917.1710479</v>
      </c>
    </row>
    <row r="13" spans="1:14" ht="15" customHeight="1">
      <c r="A13" s="44"/>
      <c r="B13" s="43" t="s">
        <v>301</v>
      </c>
      <c r="C13" s="3">
        <f>'[19]ТВ нас 2021'!$D$66</f>
        <v>104798602</v>
      </c>
      <c r="D13" s="3">
        <f>'[19]ТВ нас 2021'!$D$67</f>
        <v>57667144</v>
      </c>
      <c r="E13" s="3">
        <f>'[19]ТВ нас 2021'!$D$68</f>
        <v>17645449</v>
      </c>
      <c r="F13" s="3">
        <f>'[19]ТВ нас 2021'!$D$69</f>
        <v>3702805</v>
      </c>
      <c r="G13" s="3">
        <f>F13+E13+D13+C13</f>
        <v>183814000</v>
      </c>
      <c r="H13" s="194">
        <f>'[19]Баланс ээ и эм'!$U$13</f>
        <v>232791637.991168</v>
      </c>
      <c r="I13" s="228"/>
      <c r="J13" s="3">
        <f>'[19]Баланс ээ и эм'!$U$14</f>
        <v>86610415.00000001</v>
      </c>
      <c r="K13" s="3">
        <f>'[19]Баланс ээ и эм'!$U$15</f>
        <v>40300000</v>
      </c>
      <c r="L13" s="3">
        <f>K13+J13+H13</f>
        <v>359702052.991168</v>
      </c>
      <c r="M13" s="3">
        <f>'[19]Баланс ээ и эм'!$U$16</f>
        <v>119326216.53923881</v>
      </c>
      <c r="N13" s="4">
        <f>M13+L13+G13</f>
        <v>662842269.5304068</v>
      </c>
    </row>
    <row r="14" spans="1:14" ht="15" customHeight="1">
      <c r="A14" s="45" t="s">
        <v>12</v>
      </c>
      <c r="B14" s="46" t="s">
        <v>70</v>
      </c>
      <c r="C14" s="2" t="s">
        <v>0</v>
      </c>
      <c r="D14" s="2" t="s">
        <v>0</v>
      </c>
      <c r="E14" s="2" t="s">
        <v>0</v>
      </c>
      <c r="F14" s="2" t="s">
        <v>0</v>
      </c>
      <c r="G14" s="2">
        <f>(G15+G16)/2</f>
        <v>52674.833333333336</v>
      </c>
      <c r="H14" s="226" t="s">
        <v>0</v>
      </c>
      <c r="I14" s="227"/>
      <c r="J14" s="2" t="s">
        <v>0</v>
      </c>
      <c r="K14" s="2" t="s">
        <v>0</v>
      </c>
      <c r="L14" s="2" t="s">
        <v>0</v>
      </c>
      <c r="M14" s="2" t="s">
        <v>0</v>
      </c>
      <c r="N14" s="2">
        <f>(N15+N16)/2</f>
        <v>172400.27351153753</v>
      </c>
    </row>
    <row r="15" spans="1:14" ht="15" customHeight="1">
      <c r="A15" s="44"/>
      <c r="B15" s="43" t="s">
        <v>300</v>
      </c>
      <c r="C15" s="2" t="s">
        <v>0</v>
      </c>
      <c r="D15" s="2" t="s">
        <v>0</v>
      </c>
      <c r="E15" s="2" t="s">
        <v>0</v>
      </c>
      <c r="F15" s="2" t="s">
        <v>0</v>
      </c>
      <c r="G15" s="3">
        <f>'[19]Баланс ээ и эм'!$T$19</f>
        <v>53283.66666666667</v>
      </c>
      <c r="H15" s="226" t="s">
        <v>0</v>
      </c>
      <c r="I15" s="227"/>
      <c r="J15" s="2" t="s">
        <v>0</v>
      </c>
      <c r="K15" s="2" t="s">
        <v>0</v>
      </c>
      <c r="L15" s="2" t="s">
        <v>0</v>
      </c>
      <c r="M15" s="2" t="s">
        <v>0</v>
      </c>
      <c r="N15" s="4">
        <f>'[19]Баланс ээ и эм'!$T$18</f>
        <v>172110.91398341034</v>
      </c>
    </row>
    <row r="16" spans="1:14" ht="15" customHeight="1">
      <c r="A16" s="44"/>
      <c r="B16" s="43" t="s">
        <v>301</v>
      </c>
      <c r="C16" s="2" t="s">
        <v>0</v>
      </c>
      <c r="D16" s="2" t="s">
        <v>0</v>
      </c>
      <c r="E16" s="2" t="s">
        <v>0</v>
      </c>
      <c r="F16" s="2" t="s">
        <v>0</v>
      </c>
      <c r="G16" s="3">
        <f>'[19]Баланс ээ и эм'!$U$19</f>
        <v>52066</v>
      </c>
      <c r="H16" s="226" t="s">
        <v>0</v>
      </c>
      <c r="I16" s="227"/>
      <c r="J16" s="2" t="s">
        <v>0</v>
      </c>
      <c r="K16" s="2" t="s">
        <v>0</v>
      </c>
      <c r="L16" s="2" t="s">
        <v>0</v>
      </c>
      <c r="M16" s="2" t="s">
        <v>0</v>
      </c>
      <c r="N16" s="4">
        <f>'[19]Баланс ээ и эм'!$U$18</f>
        <v>172689.63303966474</v>
      </c>
    </row>
    <row r="17" spans="1:14" ht="15.75">
      <c r="A17" s="47" t="s">
        <v>29</v>
      </c>
      <c r="B17" s="48" t="s">
        <v>30</v>
      </c>
      <c r="C17" s="5">
        <f>'[19]Кол-во точек поставки'!$E$8</f>
        <v>146673</v>
      </c>
      <c r="D17" s="5">
        <f>'[19]Кол-во точек поставки'!$E$7</f>
        <v>99523</v>
      </c>
      <c r="E17" s="5">
        <f>'[19]Кол-во точек поставки'!$E$9</f>
        <v>795</v>
      </c>
      <c r="F17" s="5">
        <f>'[19]Кол-во точек поставки'!$E$10</f>
        <v>638</v>
      </c>
      <c r="G17" s="5">
        <f>F17+E17+D17+C17</f>
        <v>247629</v>
      </c>
      <c r="H17" s="201">
        <f>'[19]Кол-во точек поставки'!$E$12</f>
        <v>21485</v>
      </c>
      <c r="I17" s="207"/>
      <c r="J17" s="5">
        <f>'[19]Кол-во точек поставки'!$E$13</f>
        <v>248</v>
      </c>
      <c r="K17" s="5">
        <f>'[19]Кол-во точек поставки'!$E$14</f>
        <v>39</v>
      </c>
      <c r="L17" s="5">
        <f>K17+J17+H17</f>
        <v>21772</v>
      </c>
      <c r="M17" s="5">
        <f>'[19]Кол-во точек поставки'!$E$15</f>
        <v>1167</v>
      </c>
      <c r="N17" s="5">
        <f>M17+L17+G17</f>
        <v>270568</v>
      </c>
    </row>
    <row r="18" spans="1:14" s="51" customFormat="1" ht="15">
      <c r="A18" s="49" t="s">
        <v>13</v>
      </c>
      <c r="B18" s="50" t="s">
        <v>31</v>
      </c>
      <c r="C18" s="201">
        <f>'[19]Кол-во точек поставки'!$E$17</f>
        <v>34219.84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2"/>
    </row>
    <row r="19" spans="1:14" s="51" customFormat="1" ht="15">
      <c r="A19" s="49" t="s">
        <v>14</v>
      </c>
      <c r="B19" s="52" t="s">
        <v>32</v>
      </c>
      <c r="C19" s="213">
        <f>'[26]Кол-во точек поставки'!$E$18</f>
        <v>3</v>
      </c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5"/>
    </row>
    <row r="20" spans="1:16" ht="31.5">
      <c r="A20" s="47" t="s">
        <v>16</v>
      </c>
      <c r="B20" s="53" t="s">
        <v>33</v>
      </c>
      <c r="C20" s="5">
        <f>'[19]Пост. эталоны нас.'!D17</f>
        <v>61257031.548739925</v>
      </c>
      <c r="D20" s="5">
        <f>'[19]Пост. эталоны нас.'!E17</f>
        <v>124138355.71815045</v>
      </c>
      <c r="E20" s="5">
        <f>'[19]Пост. эталоны нас.'!F17</f>
        <v>8882564.209059218</v>
      </c>
      <c r="F20" s="5">
        <f>'[19]Пост. эталоны нас.'!G17</f>
        <v>9680586.639854146</v>
      </c>
      <c r="G20" s="5">
        <f>C20+D20+E20+F20</f>
        <v>203958538.11580372</v>
      </c>
      <c r="H20" s="201">
        <f>'[19]Пост. эталоны проч.'!D14</f>
        <v>298661030.4799296</v>
      </c>
      <c r="I20" s="207"/>
      <c r="J20" s="5">
        <f>'[19]Пост. эталоны проч.'!$E$14</f>
        <v>3224944.959874221</v>
      </c>
      <c r="K20" s="5">
        <f>'[19]Пост. эталоны проч.'!$F$14</f>
        <v>446765.37479674537</v>
      </c>
      <c r="L20" s="5">
        <f>H20+J20+K20</f>
        <v>302332740.8146006</v>
      </c>
      <c r="M20" s="5">
        <f>'[19]Пост. эталоны проч.'!$G$14</f>
        <v>16698894.293063316</v>
      </c>
      <c r="N20" s="5">
        <f>G20+L20+M20</f>
        <v>522990173.22346765</v>
      </c>
      <c r="P20" s="54"/>
    </row>
    <row r="21" spans="1:14" ht="31.5">
      <c r="A21" s="47" t="s">
        <v>34</v>
      </c>
      <c r="B21" s="53" t="s">
        <v>35</v>
      </c>
      <c r="C21" s="201">
        <f>C22+C24+C25</f>
        <v>39612072.24632248</v>
      </c>
      <c r="D21" s="202"/>
      <c r="E21" s="202"/>
      <c r="F21" s="202"/>
      <c r="G21" s="203"/>
      <c r="H21" s="201">
        <f>H22+H24+H25</f>
        <v>107006866.16431934</v>
      </c>
      <c r="I21" s="207"/>
      <c r="J21" s="55">
        <f>J22+J24+J25</f>
        <v>34249163.787226684</v>
      </c>
      <c r="K21" s="55">
        <f>K22+K24+K25</f>
        <v>11996536.61465396</v>
      </c>
      <c r="L21" s="55">
        <f>L22+L24+L25</f>
        <v>153252566.5662</v>
      </c>
      <c r="M21" s="5">
        <f>M22+M24+M25</f>
        <v>35488593.14377053</v>
      </c>
      <c r="N21" s="55">
        <f>N22+N24+N25</f>
        <v>228353231.95629305</v>
      </c>
    </row>
    <row r="22" spans="1:14" s="51" customFormat="1" ht="30">
      <c r="A22" s="49" t="s">
        <v>36</v>
      </c>
      <c r="B22" s="56" t="s">
        <v>37</v>
      </c>
      <c r="C22" s="199">
        <f>'[19]Анализ'!$L$12</f>
        <v>10896305.947896417</v>
      </c>
      <c r="D22" s="205"/>
      <c r="E22" s="205"/>
      <c r="F22" s="205"/>
      <c r="G22" s="198"/>
      <c r="H22" s="199">
        <f>'[19]Перем. эталоны проч.'!$F$7</f>
        <v>29628407.148434304</v>
      </c>
      <c r="I22" s="200"/>
      <c r="J22" s="4">
        <f>'[19]Перем. эталоны проч.'!$F$8</f>
        <v>14464727.616434256</v>
      </c>
      <c r="K22" s="4">
        <f>'[19]Перем. эталоны проч.'!$F$9</f>
        <v>3940691.152184138</v>
      </c>
      <c r="L22" s="4">
        <f>K22+J22+H22</f>
        <v>48033825.9170527</v>
      </c>
      <c r="M22" s="4">
        <f>'[19]Анализ'!$N$12</f>
        <v>8912271.982058821</v>
      </c>
      <c r="N22" s="4">
        <f>M22+L22+C22</f>
        <v>67842403.84700795</v>
      </c>
    </row>
    <row r="23" spans="1:14" s="51" customFormat="1" ht="45">
      <c r="A23" s="49" t="s">
        <v>38</v>
      </c>
      <c r="B23" s="56" t="s">
        <v>39</v>
      </c>
      <c r="C23" s="208" t="s">
        <v>292</v>
      </c>
      <c r="D23" s="209"/>
      <c r="E23" s="209"/>
      <c r="F23" s="209"/>
      <c r="G23" s="210"/>
      <c r="H23" s="208" t="str">
        <f>C23</f>
        <v>1/12</v>
      </c>
      <c r="I23" s="210"/>
      <c r="J23" s="57" t="str">
        <f>H23</f>
        <v>1/12</v>
      </c>
      <c r="K23" s="57" t="str">
        <f>J23</f>
        <v>1/12</v>
      </c>
      <c r="L23" s="49" t="s">
        <v>40</v>
      </c>
      <c r="M23" s="57" t="str">
        <f>K23</f>
        <v>1/12</v>
      </c>
      <c r="N23" s="49" t="s">
        <v>40</v>
      </c>
    </row>
    <row r="24" spans="1:14" s="51" customFormat="1" ht="30">
      <c r="A24" s="49" t="s">
        <v>41</v>
      </c>
      <c r="B24" s="56" t="s">
        <v>6</v>
      </c>
      <c r="C24" s="199">
        <f>'[19]Анализ'!$L$13</f>
        <v>17998899.9753</v>
      </c>
      <c r="D24" s="205"/>
      <c r="E24" s="205"/>
      <c r="F24" s="205"/>
      <c r="G24" s="198"/>
      <c r="H24" s="199">
        <f>'[19]Перем. эталоны проч.'!$F$11</f>
        <v>51861248.44835175</v>
      </c>
      <c r="I24" s="200"/>
      <c r="J24" s="4">
        <f>'[19]Перем. эталоны проч.'!$F$12</f>
        <v>13177082.736919623</v>
      </c>
      <c r="K24" s="4">
        <f>'[19]Перем. эталоны проч.'!$F$13</f>
        <v>4997560.031999999</v>
      </c>
      <c r="L24" s="4">
        <f>K24+J24+H24</f>
        <v>70035891.21727137</v>
      </c>
      <c r="M24" s="4">
        <f>'[19]Анализ'!N13</f>
        <v>14138941.84210044</v>
      </c>
      <c r="N24" s="4">
        <f>M24+L24+C24</f>
        <v>102173733.03467181</v>
      </c>
    </row>
    <row r="25" spans="1:14" s="51" customFormat="1" ht="15">
      <c r="A25" s="49" t="s">
        <v>42</v>
      </c>
      <c r="B25" s="56" t="s">
        <v>43</v>
      </c>
      <c r="C25" s="199">
        <f>'[19]Анализ'!$L$14</f>
        <v>10716866.323126066</v>
      </c>
      <c r="D25" s="205"/>
      <c r="E25" s="205"/>
      <c r="F25" s="205"/>
      <c r="G25" s="198"/>
      <c r="H25" s="199">
        <f>'[19]РПП проч.'!$D$34</f>
        <v>25517210.56753329</v>
      </c>
      <c r="I25" s="200"/>
      <c r="J25" s="4">
        <f>'[19]РПП проч.'!$D$35</f>
        <v>6607353.433872807</v>
      </c>
      <c r="K25" s="4">
        <f>'[19]РПП проч.'!$D$36</f>
        <v>3058285.4304698226</v>
      </c>
      <c r="L25" s="4">
        <f>K25+J25+H25</f>
        <v>35182849.431875914</v>
      </c>
      <c r="M25" s="4">
        <f>'[19]Анализ'!N14</f>
        <v>12437379.319611272</v>
      </c>
      <c r="N25" s="4">
        <f>M25+L25+C25</f>
        <v>58337095.07461326</v>
      </c>
    </row>
    <row r="26" spans="1:14" s="58" customFormat="1" ht="31.5">
      <c r="A26" s="47" t="s">
        <v>44</v>
      </c>
      <c r="B26" s="53" t="s">
        <v>45</v>
      </c>
      <c r="C26" s="201">
        <f>C27+C28+C29</f>
        <v>8213392.395665506</v>
      </c>
      <c r="D26" s="202"/>
      <c r="E26" s="202"/>
      <c r="F26" s="202"/>
      <c r="G26" s="203"/>
      <c r="H26" s="201">
        <f>H27+H28+H29</f>
        <v>15378943.540692288</v>
      </c>
      <c r="I26" s="207"/>
      <c r="J26" s="5">
        <f>J27+J28+J29</f>
        <v>5236456.386453545</v>
      </c>
      <c r="K26" s="5">
        <f>K27+K28+K29</f>
        <v>2542114.4935617303</v>
      </c>
      <c r="L26" s="5">
        <f>L27+L28+L29</f>
        <v>23157514.420707565</v>
      </c>
      <c r="M26" s="5">
        <f>M27+M28+M29</f>
        <v>121092265.18362692</v>
      </c>
      <c r="N26" s="5">
        <f>N27+N28+N29</f>
        <v>59302555.999999985</v>
      </c>
    </row>
    <row r="27" spans="1:16" ht="78" customHeight="1">
      <c r="A27" s="49" t="s">
        <v>46</v>
      </c>
      <c r="B27" s="56" t="s">
        <v>47</v>
      </c>
      <c r="C27" s="199">
        <f>'[19]Анализ'!$L$16</f>
        <v>6058755.147700506</v>
      </c>
      <c r="D27" s="204"/>
      <c r="E27" s="204"/>
      <c r="F27" s="204"/>
      <c r="G27" s="200"/>
      <c r="H27" s="199">
        <f>'[19]НР проч.'!$H$6</f>
        <v>9244803.95476666</v>
      </c>
      <c r="I27" s="200"/>
      <c r="J27" s="4">
        <f>'[19]НР проч.'!$I$6</f>
        <v>3147811.32932553</v>
      </c>
      <c r="K27" s="4">
        <f>'[19]НР проч.'!$J$6</f>
        <v>1528151.141290373</v>
      </c>
      <c r="L27" s="4">
        <f>K27+J27+H27</f>
        <v>13920766.425382564</v>
      </c>
      <c r="M27" s="4">
        <f>'[19]Анализ'!N16</f>
        <v>26376676.96691692</v>
      </c>
      <c r="N27" s="4">
        <f>M27+L27+C27</f>
        <v>46356198.539999984</v>
      </c>
      <c r="P27" s="54"/>
    </row>
    <row r="28" spans="1:14" ht="24.75" customHeight="1">
      <c r="A28" s="49" t="s">
        <v>48</v>
      </c>
      <c r="B28" s="59" t="s">
        <v>49</v>
      </c>
      <c r="C28" s="199">
        <f>'[19]Анализ'!$L$17</f>
        <v>2154637.247965</v>
      </c>
      <c r="D28" s="204"/>
      <c r="E28" s="204"/>
      <c r="F28" s="204"/>
      <c r="G28" s="200"/>
      <c r="H28" s="199">
        <f>'[19]НР проч.'!$H$7</f>
        <v>6134139.585925628</v>
      </c>
      <c r="I28" s="200"/>
      <c r="J28" s="4">
        <f>'[19]НР проч.'!$I$7</f>
        <v>2088645.057128015</v>
      </c>
      <c r="K28" s="4">
        <f>'[19]НР проч.'!$J$7</f>
        <v>1013963.3522713574</v>
      </c>
      <c r="L28" s="4">
        <f>K28+J28+H28</f>
        <v>9236747.995325001</v>
      </c>
      <c r="M28" s="4">
        <f>'[19]Анализ'!N17</f>
        <v>1554972.21671</v>
      </c>
      <c r="N28" s="4">
        <f>M28+L28+C28</f>
        <v>12946357.46</v>
      </c>
    </row>
    <row r="29" spans="1:14" ht="15">
      <c r="A29" s="49" t="s">
        <v>50</v>
      </c>
      <c r="B29" s="26" t="s">
        <v>310</v>
      </c>
      <c r="C29" s="197">
        <v>0</v>
      </c>
      <c r="D29" s="205"/>
      <c r="E29" s="205"/>
      <c r="F29" s="205"/>
      <c r="G29" s="198"/>
      <c r="H29" s="197">
        <v>0</v>
      </c>
      <c r="I29" s="198"/>
      <c r="J29" s="49">
        <v>0</v>
      </c>
      <c r="K29" s="49">
        <v>0</v>
      </c>
      <c r="L29" s="49">
        <v>0</v>
      </c>
      <c r="M29" s="4">
        <f>'[19]Анализ'!N18</f>
        <v>93160616</v>
      </c>
      <c r="N29" s="49">
        <v>0</v>
      </c>
    </row>
    <row r="30" spans="1:14" ht="45">
      <c r="A30" s="49" t="s">
        <v>51</v>
      </c>
      <c r="B30" s="26" t="s">
        <v>52</v>
      </c>
      <c r="C30" s="206" t="s">
        <v>40</v>
      </c>
      <c r="D30" s="202"/>
      <c r="E30" s="202"/>
      <c r="F30" s="202"/>
      <c r="G30" s="203"/>
      <c r="H30" s="206" t="s">
        <v>40</v>
      </c>
      <c r="I30" s="203"/>
      <c r="J30" s="30" t="s">
        <v>40</v>
      </c>
      <c r="K30" s="30" t="s">
        <v>40</v>
      </c>
      <c r="L30" s="30" t="s">
        <v>40</v>
      </c>
      <c r="M30" s="30">
        <v>0</v>
      </c>
      <c r="N30" s="30" t="s">
        <v>40</v>
      </c>
    </row>
    <row r="31" spans="1:14" ht="112.5" customHeight="1">
      <c r="A31" s="60" t="s">
        <v>53</v>
      </c>
      <c r="B31" s="53" t="s">
        <v>54</v>
      </c>
      <c r="C31" s="201">
        <f>C37+C38+C39+C40</f>
        <v>-5099571.739594393</v>
      </c>
      <c r="D31" s="202"/>
      <c r="E31" s="202"/>
      <c r="F31" s="202"/>
      <c r="G31" s="203"/>
      <c r="H31" s="201">
        <f>H37+H38+H39+H40</f>
        <v>52480913.28866667</v>
      </c>
      <c r="I31" s="207"/>
      <c r="J31" s="5">
        <f>J37+J38+J39+J40</f>
        <v>-23213598.182667967</v>
      </c>
      <c r="K31" s="5">
        <f>K37+K38+K39+K40</f>
        <v>-15409251.687887788</v>
      </c>
      <c r="L31" s="5">
        <f>L32+L37+L38+L39+L40</f>
        <v>13858063.41811092</v>
      </c>
      <c r="M31" s="5">
        <f>M37+M38+M39+M40+M41</f>
        <v>2475545.58450164</v>
      </c>
      <c r="N31" s="5">
        <f>N32+N37+N38+N39+N40+N41</f>
        <v>-5108282.002306835</v>
      </c>
    </row>
    <row r="32" spans="1:14" ht="64.5" customHeight="1">
      <c r="A32" s="25" t="s">
        <v>55</v>
      </c>
      <c r="B32" s="56" t="s">
        <v>293</v>
      </c>
      <c r="C32" s="199">
        <f>C33+C34+C35</f>
        <v>-3377488.0275557</v>
      </c>
      <c r="D32" s="204"/>
      <c r="E32" s="204"/>
      <c r="F32" s="204"/>
      <c r="G32" s="200"/>
      <c r="H32" s="199">
        <f>H33+H34+H35</f>
        <v>-637825.0789575196</v>
      </c>
      <c r="I32" s="200"/>
      <c r="J32" s="4">
        <f>J33+J34+J35</f>
        <v>-217176.3749122257</v>
      </c>
      <c r="K32" s="4">
        <f>K33+K34+K35</f>
        <v>-105431.45394121634</v>
      </c>
      <c r="L32" s="4">
        <f>L33+L34+L35</f>
        <v>-960432.9078109616</v>
      </c>
      <c r="M32" s="4">
        <f>M33+M34+M35</f>
        <v>-26284356.689958394</v>
      </c>
      <c r="N32" s="4">
        <f>N33+N34+N35</f>
        <v>-30622277.625325054</v>
      </c>
    </row>
    <row r="33" spans="1:14" ht="27" customHeight="1">
      <c r="A33" s="60"/>
      <c r="B33" s="56" t="s">
        <v>56</v>
      </c>
      <c r="C33" s="199">
        <f>'[19]НР нас.'!$H$6</f>
        <v>564640.7765143001</v>
      </c>
      <c r="D33" s="204"/>
      <c r="E33" s="204"/>
      <c r="F33" s="204"/>
      <c r="G33" s="200"/>
      <c r="H33" s="199">
        <f>'[19]НР проч.'!$L$6</f>
        <v>861562.0133985888</v>
      </c>
      <c r="I33" s="200"/>
      <c r="J33" s="4">
        <f>'[19]НР проч.'!$M$6</f>
        <v>293357.726130499</v>
      </c>
      <c r="K33" s="4">
        <f>'[19]НР проч.'!$N$6</f>
        <v>142414.80733495078</v>
      </c>
      <c r="L33" s="4">
        <f>K33+J33+H33</f>
        <v>1297334.5468640386</v>
      </c>
      <c r="M33" s="4">
        <f>'[19]НР сет'!$G$6</f>
        <v>2458153.036621608</v>
      </c>
      <c r="N33" s="4">
        <f>M33+L33+C33</f>
        <v>4320128.359999946</v>
      </c>
    </row>
    <row r="34" spans="1:14" ht="16.5" customHeight="1">
      <c r="A34" s="60"/>
      <c r="B34" s="56" t="s">
        <v>49</v>
      </c>
      <c r="C34" s="199">
        <f>('[19]НР нас.'!$H$7+'[19]НР нас.'!$H$8+'[19]НР нас.'!$H$9+'[19]НР нас.'!$H$10+'[19]НР нас.'!$H$11+'[19]НР нас.'!$H$12)</f>
        <v>-3942128.80407</v>
      </c>
      <c r="D34" s="204"/>
      <c r="E34" s="204"/>
      <c r="F34" s="204"/>
      <c r="G34" s="200"/>
      <c r="H34" s="199">
        <f>'[19]НР проч.'!$L$7</f>
        <v>-1499387.0923561084</v>
      </c>
      <c r="I34" s="200"/>
      <c r="J34" s="4">
        <f>('[19]НР проч.'!$M$8+'[19]НР проч.'!$M$9+'[19]НР проч.'!$M$10+'[19]НР проч.'!$M$11+'[19]НР проч.'!$M$12)</f>
        <v>-510534.1010427247</v>
      </c>
      <c r="K34" s="4">
        <f>'[19]НР проч.'!$N$7</f>
        <v>-247846.26127616712</v>
      </c>
      <c r="L34" s="4">
        <f>K34+J34+H34</f>
        <v>-2257767.454675</v>
      </c>
      <c r="M34" s="4">
        <f>('[19]НР сет'!$G$7+'[19]НР сет'!$G$8+'[19]НР сет'!$G$9+'[19]НР сет'!$G$10+'[19]НР сет'!$G$11+'[19]НР сет'!$G$12)</f>
        <v>-28742509.72658</v>
      </c>
      <c r="N34" s="4">
        <f>M34+L34+C34</f>
        <v>-34942405.985325</v>
      </c>
    </row>
    <row r="35" spans="1:14" ht="16.5" customHeight="1">
      <c r="A35" s="60"/>
      <c r="B35" s="56" t="s">
        <v>57</v>
      </c>
      <c r="C35" s="199"/>
      <c r="D35" s="204"/>
      <c r="E35" s="204"/>
      <c r="F35" s="204"/>
      <c r="G35" s="200"/>
      <c r="H35" s="199">
        <v>0</v>
      </c>
      <c r="I35" s="200"/>
      <c r="J35" s="4">
        <v>0</v>
      </c>
      <c r="K35" s="4">
        <v>0</v>
      </c>
      <c r="L35" s="4">
        <v>0</v>
      </c>
      <c r="M35" s="4">
        <v>0</v>
      </c>
      <c r="N35" s="4">
        <f>M35+L35+C35</f>
        <v>0</v>
      </c>
    </row>
    <row r="36" spans="1:14" ht="45.75" customHeight="1">
      <c r="A36" s="60"/>
      <c r="B36" s="56" t="s">
        <v>52</v>
      </c>
      <c r="C36" s="199" t="s">
        <v>40</v>
      </c>
      <c r="D36" s="204"/>
      <c r="E36" s="204"/>
      <c r="F36" s="204"/>
      <c r="G36" s="200"/>
      <c r="H36" s="199" t="s">
        <v>40</v>
      </c>
      <c r="I36" s="200"/>
      <c r="J36" s="4" t="s">
        <v>40</v>
      </c>
      <c r="K36" s="4" t="s">
        <v>40</v>
      </c>
      <c r="L36" s="4" t="s">
        <v>40</v>
      </c>
      <c r="M36" s="4">
        <v>0</v>
      </c>
      <c r="N36" s="4">
        <v>0</v>
      </c>
    </row>
    <row r="37" spans="1:15" ht="165.75" customHeight="1">
      <c r="A37" s="25" t="s">
        <v>58</v>
      </c>
      <c r="B37" s="56" t="s">
        <v>59</v>
      </c>
      <c r="C37" s="199">
        <v>0</v>
      </c>
      <c r="D37" s="204"/>
      <c r="E37" s="204"/>
      <c r="F37" s="204"/>
      <c r="G37" s="200"/>
      <c r="H37" s="199">
        <v>0</v>
      </c>
      <c r="I37" s="200"/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61"/>
    </row>
    <row r="38" spans="1:14" ht="53.25" customHeight="1">
      <c r="A38" s="25" t="s">
        <v>60</v>
      </c>
      <c r="B38" s="26" t="s">
        <v>61</v>
      </c>
      <c r="C38" s="199">
        <f>'[19]Анализ'!$L$20</f>
        <v>3510998.601580969</v>
      </c>
      <c r="D38" s="204"/>
      <c r="E38" s="204"/>
      <c r="F38" s="204"/>
      <c r="G38" s="200"/>
      <c r="H38" s="199">
        <f>'[19]Рез. проч.'!$H$28</f>
        <v>46545910.21005</v>
      </c>
      <c r="I38" s="200"/>
      <c r="J38" s="4">
        <f>'[19]Рез. проч.'!$I$28</f>
        <v>-23676996.45121</v>
      </c>
      <c r="K38" s="4">
        <f>'[19]Рез. проч.'!$J$28</f>
        <v>-17193530.38296</v>
      </c>
      <c r="L38" s="4">
        <f>K38+J38+H38</f>
        <v>5675383.375880003</v>
      </c>
      <c r="M38" s="4">
        <f>'[19]Анализ'!$N$20</f>
        <v>14597129.524073875</v>
      </c>
      <c r="N38" s="4">
        <f>M38+L38+C38</f>
        <v>23783511.50153485</v>
      </c>
    </row>
    <row r="39" spans="1:14" ht="63.75" customHeight="1">
      <c r="A39" s="25" t="s">
        <v>62</v>
      </c>
      <c r="B39" s="26" t="s">
        <v>309</v>
      </c>
      <c r="C39" s="199">
        <f>'[19]Анализ'!$L$21</f>
        <v>-1406423.6255206987</v>
      </c>
      <c r="D39" s="204"/>
      <c r="E39" s="204"/>
      <c r="F39" s="204"/>
      <c r="G39" s="200"/>
      <c r="H39" s="199">
        <f>'[19]Рез. проч.'!$H$30</f>
        <v>-4652736.425650485</v>
      </c>
      <c r="I39" s="200"/>
      <c r="J39" s="4">
        <f>'[19]Рез. проч.'!$I$30</f>
        <v>1962749.783009801</v>
      </c>
      <c r="K39" s="4">
        <f>'[19]Рез. проч.'!$J$30</f>
        <v>1729553.7348297192</v>
      </c>
      <c r="L39" s="4">
        <v>0</v>
      </c>
      <c r="M39" s="4">
        <f>'[19]Анализ'!$N$21</f>
        <v>-11913101.82666839</v>
      </c>
      <c r="N39" s="4">
        <v>0</v>
      </c>
    </row>
    <row r="40" spans="1:14" ht="51" customHeight="1">
      <c r="A40" s="25" t="s">
        <v>63</v>
      </c>
      <c r="B40" s="26" t="s">
        <v>295</v>
      </c>
      <c r="C40" s="194">
        <f>'[19]Анализ'!$L$23</f>
        <v>-7204146.715654664</v>
      </c>
      <c r="D40" s="195"/>
      <c r="E40" s="195"/>
      <c r="F40" s="195"/>
      <c r="G40" s="196"/>
      <c r="H40" s="194">
        <f>'[19]Рез. проч.'!$H$29</f>
        <v>10587739.504267156</v>
      </c>
      <c r="I40" s="196"/>
      <c r="J40" s="4">
        <f>'[19]Рез. проч.'!$I$29</f>
        <v>-1499351.5144677684</v>
      </c>
      <c r="K40" s="4">
        <f>'[19]Рез. проч.'!$J$29</f>
        <v>54724.960242490924</v>
      </c>
      <c r="L40" s="4">
        <f>K40+J40+H40</f>
        <v>9143112.950041879</v>
      </c>
      <c r="M40" s="4">
        <f>'[19]Анализ'!$N$23</f>
        <v>179215.60946024582</v>
      </c>
      <c r="N40" s="4">
        <f>M40+L40+C40</f>
        <v>2118181.843847461</v>
      </c>
    </row>
    <row r="41" spans="1:14" ht="48.75" customHeight="1">
      <c r="A41" s="25" t="s">
        <v>294</v>
      </c>
      <c r="B41" s="26" t="s">
        <v>64</v>
      </c>
      <c r="C41" s="199" t="s">
        <v>40</v>
      </c>
      <c r="D41" s="204"/>
      <c r="E41" s="204"/>
      <c r="F41" s="204"/>
      <c r="G41" s="200"/>
      <c r="H41" s="199" t="s">
        <v>40</v>
      </c>
      <c r="I41" s="200"/>
      <c r="J41" s="4" t="s">
        <v>40</v>
      </c>
      <c r="K41" s="4" t="s">
        <v>40</v>
      </c>
      <c r="L41" s="4" t="s">
        <v>40</v>
      </c>
      <c r="M41" s="4">
        <f>'[19]Анализ'!$N$22</f>
        <v>-387697.7223640914</v>
      </c>
      <c r="N41" s="4">
        <f>M41</f>
        <v>-387697.7223640914</v>
      </c>
    </row>
    <row r="42" spans="1:14" ht="57">
      <c r="A42" s="47" t="s">
        <v>66</v>
      </c>
      <c r="B42" s="62" t="s">
        <v>303</v>
      </c>
      <c r="C42" s="229">
        <f>C20+D20+E20+F20+C21+C26+C31</f>
        <v>246684431.0181973</v>
      </c>
      <c r="D42" s="229"/>
      <c r="E42" s="229"/>
      <c r="F42" s="229"/>
      <c r="G42" s="229"/>
      <c r="H42" s="201">
        <f>H20+H21+H26+H31</f>
        <v>473527753.4736079</v>
      </c>
      <c r="I42" s="207"/>
      <c r="J42" s="5">
        <f>J20+J21+J26+J31</f>
        <v>19496966.950886484</v>
      </c>
      <c r="K42" s="5">
        <f>K20+K21+K26+K31</f>
        <v>-423835.2048753537</v>
      </c>
      <c r="L42" s="5">
        <f>L20+L21+L26+L31</f>
        <v>492600885.2196191</v>
      </c>
      <c r="M42" s="5">
        <f>M20+M21+M26+M31</f>
        <v>175755298.2049624</v>
      </c>
      <c r="N42" s="5">
        <f>N20+N21+N26+N31</f>
        <v>805537679.1774539</v>
      </c>
    </row>
    <row r="43" spans="1:14" ht="15.75">
      <c r="A43" s="63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1:14" ht="15">
      <c r="A44" s="66"/>
      <c r="B44" s="232" t="s">
        <v>302</v>
      </c>
      <c r="C44" s="232"/>
      <c r="D44" s="232"/>
      <c r="E44" s="232"/>
      <c r="F44" s="232"/>
      <c r="G44" s="232"/>
      <c r="H44" s="232"/>
      <c r="I44" s="65"/>
      <c r="J44" s="65"/>
      <c r="K44" s="65"/>
      <c r="L44" s="65"/>
      <c r="M44" s="65"/>
      <c r="N44" s="65"/>
    </row>
    <row r="45" spans="1:14" ht="15">
      <c r="A45" s="66"/>
      <c r="B45" s="67"/>
      <c r="C45" s="233"/>
      <c r="D45" s="234"/>
      <c r="E45" s="234"/>
      <c r="F45" s="234"/>
      <c r="G45" s="234"/>
      <c r="H45" s="68"/>
      <c r="I45" s="65"/>
      <c r="J45" s="65"/>
      <c r="K45" s="65"/>
      <c r="L45" s="65"/>
      <c r="M45" s="65"/>
      <c r="N45" s="65"/>
    </row>
    <row r="46" spans="1:14" ht="28.5">
      <c r="A46" s="69" t="s">
        <v>72</v>
      </c>
      <c r="B46" s="70" t="s">
        <v>21</v>
      </c>
      <c r="C46" s="69" t="s">
        <v>4</v>
      </c>
      <c r="D46" s="71" t="s">
        <v>9</v>
      </c>
      <c r="E46" s="71" t="s">
        <v>10</v>
      </c>
      <c r="F46" s="71" t="s">
        <v>11</v>
      </c>
      <c r="G46" s="71" t="s">
        <v>5</v>
      </c>
      <c r="H46" s="69" t="s">
        <v>73</v>
      </c>
      <c r="I46" s="65"/>
      <c r="J46" s="65"/>
      <c r="K46" s="65"/>
      <c r="L46" s="65"/>
      <c r="M46" s="65"/>
      <c r="N46" s="65"/>
    </row>
    <row r="47" spans="1:14" ht="15">
      <c r="A47" s="72" t="s">
        <v>8</v>
      </c>
      <c r="B47" s="73" t="s">
        <v>75</v>
      </c>
      <c r="C47" s="74">
        <f>G20+C21</f>
        <v>243570610.3621262</v>
      </c>
      <c r="D47" s="74">
        <f>H20+H21</f>
        <v>405667896.64424896</v>
      </c>
      <c r="E47" s="74">
        <f>J20+J21</f>
        <v>37474108.747100905</v>
      </c>
      <c r="F47" s="74">
        <f>K20+K21</f>
        <v>12443301.989450704</v>
      </c>
      <c r="G47" s="74">
        <f>M20+M21</f>
        <v>52187487.43683384</v>
      </c>
      <c r="H47" s="74">
        <f>C47+D47+E47+F47+G47</f>
        <v>751343405.1797607</v>
      </c>
      <c r="I47" s="65"/>
      <c r="J47" s="65"/>
      <c r="K47" s="65"/>
      <c r="L47" s="65"/>
      <c r="M47" s="65"/>
      <c r="N47" s="65"/>
    </row>
    <row r="48" spans="1:14" ht="15">
      <c r="A48" s="72" t="s">
        <v>12</v>
      </c>
      <c r="B48" s="73" t="s">
        <v>76</v>
      </c>
      <c r="C48" s="74">
        <f>C26</f>
        <v>8213392.395665506</v>
      </c>
      <c r="D48" s="74">
        <f>H26</f>
        <v>15378943.540692288</v>
      </c>
      <c r="E48" s="74">
        <f>J26</f>
        <v>5236456.386453545</v>
      </c>
      <c r="F48" s="74">
        <f>K26</f>
        <v>2542114.4935617303</v>
      </c>
      <c r="G48" s="74">
        <f>M26</f>
        <v>121092265.18362692</v>
      </c>
      <c r="H48" s="74">
        <f>C48+D48+E48+F48+G48</f>
        <v>152463172</v>
      </c>
      <c r="I48" s="75"/>
      <c r="J48" s="75"/>
      <c r="K48" s="75"/>
      <c r="L48" s="75"/>
      <c r="M48" s="75"/>
      <c r="N48" s="75"/>
    </row>
    <row r="49" spans="1:14" ht="30">
      <c r="A49" s="72" t="s">
        <v>74</v>
      </c>
      <c r="B49" s="73" t="s">
        <v>77</v>
      </c>
      <c r="C49" s="74">
        <f>C31</f>
        <v>-5099571.739594393</v>
      </c>
      <c r="D49" s="74">
        <f>H31</f>
        <v>52480913.28866667</v>
      </c>
      <c r="E49" s="74">
        <f>J31</f>
        <v>-23213598.182667967</v>
      </c>
      <c r="F49" s="74">
        <f>K31</f>
        <v>-15409251.687887788</v>
      </c>
      <c r="G49" s="74">
        <f>M31</f>
        <v>2475545.58450164</v>
      </c>
      <c r="H49" s="74">
        <f>C49+D49+E49+F49+G49</f>
        <v>11234037.263018165</v>
      </c>
      <c r="I49" s="75"/>
      <c r="J49" s="75"/>
      <c r="K49" s="75"/>
      <c r="L49" s="75"/>
      <c r="M49" s="75"/>
      <c r="N49" s="75"/>
    </row>
    <row r="50" spans="1:14" ht="15">
      <c r="A50" s="72" t="s">
        <v>16</v>
      </c>
      <c r="B50" s="76" t="s">
        <v>304</v>
      </c>
      <c r="C50" s="77">
        <f>C49+C48+C47</f>
        <v>246684431.01819733</v>
      </c>
      <c r="D50" s="77">
        <f>D49+D48+D47</f>
        <v>473527753.4736079</v>
      </c>
      <c r="E50" s="77">
        <f>E49+E48+E47</f>
        <v>19496966.95088648</v>
      </c>
      <c r="F50" s="77">
        <f>F49+F48+F47</f>
        <v>-423835.2048753537</v>
      </c>
      <c r="G50" s="77">
        <f>G49+G48+G47</f>
        <v>175755298.2049624</v>
      </c>
      <c r="H50" s="77">
        <f>H49+H48+H47</f>
        <v>915040614.4427788</v>
      </c>
      <c r="I50" s="75"/>
      <c r="J50" s="75"/>
      <c r="K50" s="75"/>
      <c r="L50" s="75"/>
      <c r="M50" s="75"/>
      <c r="N50" s="75"/>
    </row>
    <row r="51" spans="1:14" ht="15">
      <c r="A51" s="78"/>
      <c r="B51" s="67"/>
      <c r="C51" s="79"/>
      <c r="D51" s="79"/>
      <c r="E51" s="79"/>
      <c r="F51" s="79"/>
      <c r="G51" s="79"/>
      <c r="H51" s="79"/>
      <c r="I51" s="75"/>
      <c r="J51" s="75"/>
      <c r="K51" s="75"/>
      <c r="L51" s="75"/>
      <c r="M51" s="75"/>
      <c r="N51" s="75"/>
    </row>
    <row r="52" spans="1:14" ht="16.5">
      <c r="A52" s="63"/>
      <c r="B52" s="230" t="s">
        <v>308</v>
      </c>
      <c r="C52" s="230"/>
      <c r="D52" s="230"/>
      <c r="E52" s="230"/>
      <c r="F52" s="230"/>
      <c r="G52" s="230"/>
      <c r="H52" s="230"/>
      <c r="I52" s="75"/>
      <c r="J52" s="75"/>
      <c r="K52" s="75"/>
      <c r="L52" s="75"/>
      <c r="M52" s="75"/>
      <c r="N52" s="75"/>
    </row>
    <row r="53" spans="1:14" ht="15.75">
      <c r="A53" s="63"/>
      <c r="B53" s="64"/>
      <c r="C53" s="231"/>
      <c r="D53" s="231"/>
      <c r="E53" s="231"/>
      <c r="F53" s="231"/>
      <c r="G53" s="231"/>
      <c r="H53" s="80"/>
      <c r="I53" s="75"/>
      <c r="J53" s="75"/>
      <c r="K53" s="75"/>
      <c r="L53" s="75"/>
      <c r="M53" s="75"/>
      <c r="N53" s="75"/>
    </row>
    <row r="54" spans="1:14" s="51" customFormat="1" ht="39.75" customHeight="1">
      <c r="A54" s="30"/>
      <c r="B54" s="81" t="s">
        <v>305</v>
      </c>
      <c r="C54" s="60" t="s">
        <v>4</v>
      </c>
      <c r="D54" s="82" t="s">
        <v>9</v>
      </c>
      <c r="E54" s="82" t="s">
        <v>10</v>
      </c>
      <c r="F54" s="82" t="s">
        <v>11</v>
      </c>
      <c r="G54" s="82" t="s">
        <v>5</v>
      </c>
      <c r="H54" s="83"/>
      <c r="I54" s="83"/>
      <c r="J54" s="84"/>
      <c r="K54" s="84"/>
      <c r="L54" s="85"/>
      <c r="M54" s="85"/>
      <c r="N54" s="85"/>
    </row>
    <row r="55" spans="1:14" ht="15">
      <c r="A55" s="60" t="s">
        <v>8</v>
      </c>
      <c r="B55" s="86" t="s">
        <v>306</v>
      </c>
      <c r="C55" s="87"/>
      <c r="D55" s="82"/>
      <c r="E55" s="87"/>
      <c r="F55" s="87"/>
      <c r="G55" s="87"/>
      <c r="H55" s="88"/>
      <c r="I55" s="88"/>
      <c r="J55" s="89"/>
      <c r="K55" s="89"/>
      <c r="L55" s="90"/>
      <c r="M55" s="90"/>
      <c r="N55" s="90"/>
    </row>
    <row r="56" spans="1:14" ht="15">
      <c r="A56" s="25"/>
      <c r="B56" s="52" t="s">
        <v>65</v>
      </c>
      <c r="C56" s="91">
        <f>'[19]Анализ'!$H$38</f>
        <v>0.49524703123908514</v>
      </c>
      <c r="D56" s="92">
        <f>'[19]Анализ'!$H$40</f>
        <v>0.7831275382937624</v>
      </c>
      <c r="E56" s="93">
        <f>'[19]Анализ'!$H$41</f>
        <v>0.3103</v>
      </c>
      <c r="F56" s="93">
        <f>'[19]Анализ'!$H$42</f>
        <v>0.26104251276458745</v>
      </c>
      <c r="G56" s="93">
        <f>'[19]Анализ'!$H$43</f>
        <v>0.54684</v>
      </c>
      <c r="H56" s="94"/>
      <c r="I56" s="89"/>
      <c r="J56" s="89"/>
      <c r="K56" s="89"/>
      <c r="L56" s="90"/>
      <c r="M56" s="90"/>
      <c r="N56" s="90"/>
    </row>
    <row r="57" spans="1:14" ht="15">
      <c r="A57" s="60" t="s">
        <v>12</v>
      </c>
      <c r="B57" s="86" t="s">
        <v>307</v>
      </c>
      <c r="C57" s="95"/>
      <c r="D57" s="92"/>
      <c r="E57" s="95"/>
      <c r="F57" s="95"/>
      <c r="G57" s="95"/>
      <c r="H57" s="96"/>
      <c r="I57" s="88"/>
      <c r="J57" s="89"/>
      <c r="K57" s="89"/>
      <c r="L57" s="90"/>
      <c r="M57" s="90"/>
      <c r="N57" s="90"/>
    </row>
    <row r="58" spans="1:14" ht="15">
      <c r="A58" s="25"/>
      <c r="B58" s="52" t="s">
        <v>65</v>
      </c>
      <c r="C58" s="93">
        <f>'[19]Анализ'!$I$38</f>
        <v>0.8370002067337404</v>
      </c>
      <c r="D58" s="97">
        <f>'[19]Анализ'!$I$40</f>
        <v>1.0030328538156261</v>
      </c>
      <c r="E58" s="93">
        <f>'[19]Анализ'!$I$41</f>
        <v>0.3343442846052087</v>
      </c>
      <c r="F58" s="93">
        <f>'[19]Анализ'!$I$42</f>
        <v>0.3343442846052087</v>
      </c>
      <c r="G58" s="93">
        <f>'[19]Анализ'!$I$43</f>
        <v>0.8538350124814617</v>
      </c>
      <c r="H58" s="94"/>
      <c r="I58" s="89"/>
      <c r="J58" s="89"/>
      <c r="K58" s="89"/>
      <c r="L58" s="89"/>
      <c r="M58" s="89"/>
      <c r="N58" s="89"/>
    </row>
    <row r="59" spans="1:14" ht="1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ht="15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ht="15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ht="15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ht="1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ht="15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ht="1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ht="1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ht="15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ht="15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ht="15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ht="15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ht="15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ht="15">
      <c r="A72" s="98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ht="15">
      <c r="A73" s="98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ht="15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ht="15">
      <c r="A75" s="98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ht="15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ht="15">
      <c r="A77" s="98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ht="15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14" ht="15">
      <c r="A79" s="98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14" ht="15">
      <c r="A80" s="98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ht="15">
      <c r="A81" s="98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1:14" ht="15">
      <c r="A82" s="98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1:14" ht="15">
      <c r="A83" s="98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ht="15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1:14" ht="15">
      <c r="A85" s="98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1:14" ht="15">
      <c r="A86" s="98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ht="15">
      <c r="A87" s="98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 ht="15">
      <c r="A88" s="98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ht="15">
      <c r="A89" s="98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ht="15">
      <c r="A90" s="98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ht="15">
      <c r="A91" s="98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 ht="15">
      <c r="A92" s="98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 ht="15">
      <c r="A93" s="98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</row>
    <row r="94" spans="1:14" ht="15">
      <c r="A94" s="98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 ht="15">
      <c r="A95" s="98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4" ht="15">
      <c r="A96" s="98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1:14" ht="15">
      <c r="A97" s="98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1:14" ht="15">
      <c r="A98" s="98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1:14" ht="15">
      <c r="A99" s="98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ht="15">
      <c r="A100" s="98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1:14" ht="15">
      <c r="A101" s="98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ht="15">
      <c r="A102" s="98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1:14" ht="15">
      <c r="A103" s="98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1:14" ht="15">
      <c r="A104" s="98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1:14" ht="15">
      <c r="A105" s="98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1:14" ht="15">
      <c r="A106" s="98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1:14" ht="15">
      <c r="A107" s="98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ht="15">
      <c r="A108" s="98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ht="15">
      <c r="A109" s="98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ht="15">
      <c r="A110" s="98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ht="15">
      <c r="A111" s="98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1:14" ht="15">
      <c r="A112" s="98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1:14" ht="15">
      <c r="A113" s="98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1:14" ht="15">
      <c r="A114" s="98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1:14" ht="15">
      <c r="A115" s="98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1:14" ht="15">
      <c r="A116" s="98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1:14" ht="15">
      <c r="A117" s="98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1:14" ht="15">
      <c r="A118" s="98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1:14" ht="15">
      <c r="A119" s="98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1:14" ht="15">
      <c r="A120" s="98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</row>
    <row r="121" spans="1:14" ht="15">
      <c r="A121" s="98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1:14" ht="15">
      <c r="A122" s="98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1:14" ht="15">
      <c r="A123" s="98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1:14" ht="15">
      <c r="A124" s="98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</row>
    <row r="125" spans="1:14" ht="15">
      <c r="A125" s="98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1:14" ht="15">
      <c r="A126" s="98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1:14" ht="15">
      <c r="A127" s="98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1:14" ht="15">
      <c r="A128" s="98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1:14" ht="15">
      <c r="A129" s="98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</row>
    <row r="130" spans="1:14" ht="15">
      <c r="A130" s="98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</row>
    <row r="131" spans="1:14" ht="15">
      <c r="A131" s="98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</row>
    <row r="132" spans="1:14" ht="15">
      <c r="A132" s="98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1:14" ht="15">
      <c r="A133" s="98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ht="15">
      <c r="A134" s="100"/>
    </row>
    <row r="135" ht="15">
      <c r="A135" s="100"/>
    </row>
    <row r="136" ht="15">
      <c r="A136" s="100"/>
    </row>
    <row r="137" ht="15">
      <c r="A137" s="100"/>
    </row>
    <row r="138" ht="15">
      <c r="A138" s="100"/>
    </row>
    <row r="139" ht="15">
      <c r="A139" s="100"/>
    </row>
  </sheetData>
  <sheetProtection/>
  <mergeCells count="70">
    <mergeCell ref="H10:I10"/>
    <mergeCell ref="H12:I12"/>
    <mergeCell ref="H15:I15"/>
    <mergeCell ref="H8:L8"/>
    <mergeCell ref="C41:G41"/>
    <mergeCell ref="H41:I41"/>
    <mergeCell ref="C37:G37"/>
    <mergeCell ref="H37:I37"/>
    <mergeCell ref="C38:G38"/>
    <mergeCell ref="H38:I38"/>
    <mergeCell ref="C39:G39"/>
    <mergeCell ref="H39:I39"/>
    <mergeCell ref="C34:G34"/>
    <mergeCell ref="H34:I34"/>
    <mergeCell ref="C35:G35"/>
    <mergeCell ref="H35:I35"/>
    <mergeCell ref="C42:G42"/>
    <mergeCell ref="H42:I42"/>
    <mergeCell ref="B52:H52"/>
    <mergeCell ref="C53:G53"/>
    <mergeCell ref="B44:H44"/>
    <mergeCell ref="C45:G45"/>
    <mergeCell ref="H11:I11"/>
    <mergeCell ref="H13:I13"/>
    <mergeCell ref="H14:I14"/>
    <mergeCell ref="H16:I16"/>
    <mergeCell ref="H17:I17"/>
    <mergeCell ref="C2:N2"/>
    <mergeCell ref="D3:L3"/>
    <mergeCell ref="D4:L4"/>
    <mergeCell ref="A7:A9"/>
    <mergeCell ref="B7:B9"/>
    <mergeCell ref="C7:M7"/>
    <mergeCell ref="N7:N9"/>
    <mergeCell ref="C8:G8"/>
    <mergeCell ref="M8:M9"/>
    <mergeCell ref="H9:I9"/>
    <mergeCell ref="C18:N18"/>
    <mergeCell ref="C19:N19"/>
    <mergeCell ref="H20:I20"/>
    <mergeCell ref="C21:G21"/>
    <mergeCell ref="H21:I21"/>
    <mergeCell ref="H26:I26"/>
    <mergeCell ref="H27:I27"/>
    <mergeCell ref="C22:G22"/>
    <mergeCell ref="C23:G23"/>
    <mergeCell ref="C24:G24"/>
    <mergeCell ref="H23:I23"/>
    <mergeCell ref="H22:I22"/>
    <mergeCell ref="H36:I36"/>
    <mergeCell ref="H33:I33"/>
    <mergeCell ref="H32:I32"/>
    <mergeCell ref="H31:I31"/>
    <mergeCell ref="H30:I30"/>
    <mergeCell ref="C40:G40"/>
    <mergeCell ref="H40:I40"/>
    <mergeCell ref="H29:I29"/>
    <mergeCell ref="H28:I28"/>
    <mergeCell ref="H24:I24"/>
    <mergeCell ref="C26:G26"/>
    <mergeCell ref="C27:G27"/>
    <mergeCell ref="C25:G25"/>
    <mergeCell ref="C28:G28"/>
    <mergeCell ref="C29:G29"/>
    <mergeCell ref="C30:G30"/>
    <mergeCell ref="C36:G36"/>
    <mergeCell ref="C31:G31"/>
    <mergeCell ref="C32:G32"/>
    <mergeCell ref="C33:G33"/>
    <mergeCell ref="H25:I25"/>
  </mergeCells>
  <printOptions/>
  <pageMargins left="0.31496062992125984" right="0.31496062992125984" top="0.35433070866141736" bottom="0.35433070866141736" header="0" footer="0"/>
  <pageSetup fitToHeight="0" fitToWidth="1" horizontalDpi="300" verticalDpi="3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Кочеваткина</dc:creator>
  <cp:keywords/>
  <dc:description/>
  <cp:lastModifiedBy>esditsin</cp:lastModifiedBy>
  <cp:lastPrinted>2019-04-25T08:49:43Z</cp:lastPrinted>
  <dcterms:created xsi:type="dcterms:W3CDTF">2017-12-07T13:09:31Z</dcterms:created>
  <dcterms:modified xsi:type="dcterms:W3CDTF">2020-04-17T08:30:13Z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