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40" windowWidth="14145" windowHeight="11520" activeTab="0"/>
  </bookViews>
  <sheets>
    <sheet name=" 2017" sheetId="1" r:id="rId1"/>
  </sheets>
  <definedNames>
    <definedName name="_xlnm.Print_Area" localSheetId="0">' 2017'!$A$1:$R$18</definedName>
  </definedNames>
  <calcPr fullCalcOnLoad="1"/>
</workbook>
</file>

<file path=xl/sharedStrings.xml><?xml version="1.0" encoding="utf-8"?>
<sst xmlns="http://schemas.openxmlformats.org/spreadsheetml/2006/main" count="47" uniqueCount="30">
  <si>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</si>
  <si>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</si>
  <si>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</si>
  <si>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</si>
  <si>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</si>
  <si>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</si>
  <si>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</si>
  <si>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</si>
  <si>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Поставщик</t>
  </si>
  <si>
    <t>ИТОГО</t>
  </si>
  <si>
    <t>ООО "Русэнергосбыт"</t>
  </si>
  <si>
    <t>ООО "Ромодановсахар"</t>
  </si>
  <si>
    <t>ОАО "Нижегородская сбытовая компания"</t>
  </si>
  <si>
    <t>сентябрь</t>
  </si>
  <si>
    <t>октябрь</t>
  </si>
  <si>
    <t>ноябрь</t>
  </si>
  <si>
    <t>декабрь</t>
  </si>
  <si>
    <t>ООО "Электросбытовая компания Ватт-Электросбыт"</t>
  </si>
  <si>
    <t>объем,         кВт.ч.</t>
  </si>
  <si>
    <t>средняя цена, руб/кВт.ч.</t>
  </si>
  <si>
    <t>цена, руб/кВт.ч.</t>
  </si>
  <si>
    <t>АО "ГТ Энерго"</t>
  </si>
  <si>
    <t>объем,                    кВт</t>
  </si>
  <si>
    <t>цена, руб/кВт</t>
  </si>
  <si>
    <t>объем,                    кВт (мощность)</t>
  </si>
  <si>
    <t>ООО "Электросбытовая компания Ватт-Электросбыт" (договор №H388 от 02.08.2016г.)</t>
  </si>
  <si>
    <t>объем, кВтч.</t>
  </si>
  <si>
    <t>цена руб./кВтч</t>
  </si>
  <si>
    <t>Х</t>
  </si>
  <si>
    <t>Объем покупки электрической энергии (мощности) на розничном рынке в 2017 г.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</si>
</sst>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  <numFmt numFmtId="185" formatCode="0.000"/>
    <numFmt numFmtId="186" formatCode="#,##0.0"/>
    <numFmt numFmtId="187" formatCode="#,##0.00&quot;р.&quot;"/>
    <numFmt numFmtId="188" formatCode="#,##0.0000"/>
  </numFmts>
  <fonts count="4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63">
    <xf numFmtId="4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6">
    <xf numFmtId="0" fontId="0" fillId="0" borderId="0" xfId="0" applyNumberFormat="1" applyAlignment="1">
      <alignment/>
    </xf>
    <xf numFmtId="4" fontId="1" fillId="0" borderId="0" xfId="0" applyFont="1" applyAlignment="1">
      <alignment vertical="center"/>
    </xf>
    <xf numFmtId="4" fontId="5" fillId="0" borderId="0" xfId="0" applyFont="1" applyAlignment="1">
      <alignment vertical="center"/>
    </xf>
    <xf numFmtId="4" fontId="5" fillId="0" borderId="0" xfId="0" applyFont="1" applyAlignment="1">
      <alignment horizontal="center" vertical="center" wrapText="1"/>
    </xf>
    <xf numFmtId="184" fontId="1" fillId="0" borderId="10" xfId="0" applyNumberFormat="1" applyFont="1" applyBorder="1" applyAlignment="1">
      <alignment vertical="center"/>
    </xf>
    <xf numFmtId="184" fontId="0" fillId="0" borderId="11" xfId="0" applyNumberFormat="1" applyFont="1" applyBorder="1" applyAlignment="1">
      <alignment vertical="center"/>
    </xf>
    <xf numFmtId="184" fontId="0" fillId="0" borderId="12" xfId="0" applyNumberFormat="1" applyFont="1" applyBorder="1" applyAlignment="1">
      <alignment vertical="center"/>
    </xf>
    <xf numFmtId="184" fontId="0" fillId="0" borderId="13" xfId="0" applyNumberFormat="1" applyFont="1" applyBorder="1" applyAlignment="1">
      <alignment vertical="center"/>
    </xf>
    <xf numFmtId="4" fontId="1" fillId="0" borderId="14" xfId="0" applyFont="1" applyBorder="1" applyAlignment="1">
      <alignment horizontal="center" vertical="center" wrapText="1"/>
    </xf>
    <xf numFmtId="3" fontId="1" fillId="0" borderId="15" xfId="0" applyNumberFormat="1" applyFont="1" applyBorder="1" applyAlignment="1">
      <alignment horizontal="center" vertical="center"/>
    </xf>
    <xf numFmtId="184" fontId="1" fillId="0" borderId="16" xfId="0" applyNumberFormat="1" applyFont="1" applyBorder="1" applyAlignment="1">
      <alignment horizontal="center" vertical="center"/>
    </xf>
    <xf numFmtId="3" fontId="1" fillId="0" borderId="17" xfId="0" applyNumberFormat="1" applyFont="1" applyBorder="1" applyAlignment="1">
      <alignment horizontal="center" vertical="center"/>
    </xf>
    <xf numFmtId="3" fontId="1" fillId="0" borderId="14" xfId="0" applyNumberFormat="1" applyFont="1" applyBorder="1" applyAlignment="1">
      <alignment horizontal="center" vertical="center"/>
    </xf>
    <xf numFmtId="3" fontId="0" fillId="0" borderId="18" xfId="0" applyNumberFormat="1" applyFont="1" applyBorder="1" applyAlignment="1">
      <alignment horizontal="center" vertical="center"/>
    </xf>
    <xf numFmtId="184" fontId="0" fillId="0" borderId="19" xfId="0" applyNumberFormat="1" applyBorder="1" applyAlignment="1">
      <alignment horizontal="center" vertical="center"/>
    </xf>
    <xf numFmtId="184" fontId="0" fillId="0" borderId="19" xfId="0" applyNumberFormat="1" applyFont="1" applyBorder="1" applyAlignment="1">
      <alignment horizontal="center" vertical="center"/>
    </xf>
    <xf numFmtId="3" fontId="0" fillId="0" borderId="20" xfId="0" applyNumberFormat="1" applyFont="1" applyBorder="1" applyAlignment="1">
      <alignment horizontal="center" vertical="center"/>
    </xf>
    <xf numFmtId="184" fontId="0" fillId="0" borderId="21" xfId="0" applyNumberFormat="1" applyFont="1" applyBorder="1" applyAlignment="1">
      <alignment horizontal="center" vertical="center"/>
    </xf>
    <xf numFmtId="3" fontId="0" fillId="0" borderId="22" xfId="0" applyNumberFormat="1" applyFont="1" applyBorder="1" applyAlignment="1">
      <alignment horizontal="center" vertical="center"/>
    </xf>
    <xf numFmtId="184" fontId="0" fillId="0" borderId="23" xfId="0" applyNumberFormat="1" applyFont="1" applyBorder="1" applyAlignment="1">
      <alignment horizontal="center" vertical="center"/>
    </xf>
    <xf numFmtId="3" fontId="0" fillId="0" borderId="15" xfId="0" applyNumberFormat="1" applyFont="1" applyBorder="1" applyAlignment="1">
      <alignment horizontal="center" vertical="center"/>
    </xf>
    <xf numFmtId="184" fontId="0" fillId="0" borderId="16" xfId="0" applyNumberFormat="1" applyFont="1" applyBorder="1" applyAlignment="1">
      <alignment horizontal="center" vertical="center"/>
    </xf>
    <xf numFmtId="3" fontId="0" fillId="0" borderId="24" xfId="0" applyNumberFormat="1" applyFont="1" applyBorder="1" applyAlignment="1">
      <alignment horizontal="center" vertical="center"/>
    </xf>
    <xf numFmtId="184" fontId="0" fillId="0" borderId="25" xfId="0" applyNumberFormat="1" applyFont="1" applyBorder="1" applyAlignment="1">
      <alignment horizontal="center" vertical="center"/>
    </xf>
    <xf numFmtId="3" fontId="0" fillId="0" borderId="26" xfId="0" applyNumberFormat="1" applyFont="1" applyBorder="1" applyAlignment="1">
      <alignment horizontal="center" vertical="center"/>
    </xf>
    <xf numFmtId="185" fontId="0" fillId="0" borderId="27" xfId="0" applyNumberFormat="1" applyFont="1" applyBorder="1" applyAlignment="1">
      <alignment horizontal="center" vertical="center"/>
    </xf>
    <xf numFmtId="184" fontId="0" fillId="0" borderId="28" xfId="0" applyNumberFormat="1" applyFont="1" applyBorder="1" applyAlignment="1">
      <alignment horizontal="center" vertical="center"/>
    </xf>
    <xf numFmtId="3" fontId="0" fillId="0" borderId="29" xfId="0" applyNumberFormat="1" applyFont="1" applyBorder="1" applyAlignment="1">
      <alignment horizontal="center" vertical="center"/>
    </xf>
    <xf numFmtId="184" fontId="0" fillId="0" borderId="25" xfId="0" applyNumberFormat="1" applyFont="1" applyBorder="1" applyAlignment="1">
      <alignment horizontal="center" vertical="center"/>
    </xf>
    <xf numFmtId="184" fontId="0" fillId="0" borderId="27" xfId="0" applyNumberFormat="1" applyFont="1" applyBorder="1" applyAlignment="1">
      <alignment horizontal="center" vertical="center"/>
    </xf>
    <xf numFmtId="184" fontId="0" fillId="0" borderId="30" xfId="0" applyNumberFormat="1" applyFont="1" applyBorder="1" applyAlignment="1">
      <alignment horizontal="center" vertical="center"/>
    </xf>
    <xf numFmtId="184" fontId="0" fillId="0" borderId="26" xfId="0" applyNumberFormat="1" applyFont="1" applyBorder="1" applyAlignment="1">
      <alignment horizontal="center" vertical="center"/>
    </xf>
    <xf numFmtId="3" fontId="0" fillId="0" borderId="31" xfId="0" applyNumberFormat="1" applyFont="1" applyBorder="1" applyAlignment="1">
      <alignment horizontal="center" vertical="center"/>
    </xf>
    <xf numFmtId="184" fontId="0" fillId="0" borderId="32" xfId="0" applyNumberFormat="1" applyFont="1" applyBorder="1" applyAlignment="1">
      <alignment horizontal="center" vertical="center"/>
    </xf>
    <xf numFmtId="3" fontId="0" fillId="0" borderId="33" xfId="0" applyNumberFormat="1" applyFont="1" applyBorder="1" applyAlignment="1">
      <alignment horizontal="center" vertical="center"/>
    </xf>
    <xf numFmtId="184" fontId="0" fillId="0" borderId="34" xfId="0" applyNumberFormat="1" applyFont="1" applyBorder="1" applyAlignment="1">
      <alignment horizontal="center" vertical="center"/>
    </xf>
    <xf numFmtId="3" fontId="0" fillId="0" borderId="35" xfId="0" applyNumberFormat="1" applyFont="1" applyBorder="1" applyAlignment="1">
      <alignment horizontal="center" vertical="center"/>
    </xf>
    <xf numFmtId="3" fontId="0" fillId="0" borderId="36" xfId="0" applyNumberFormat="1" applyFont="1" applyBorder="1" applyAlignment="1">
      <alignment horizontal="center" vertical="center"/>
    </xf>
    <xf numFmtId="184" fontId="0" fillId="0" borderId="37" xfId="0" applyNumberFormat="1" applyFont="1" applyBorder="1" applyAlignment="1">
      <alignment horizontal="center" vertical="center"/>
    </xf>
    <xf numFmtId="3" fontId="1" fillId="0" borderId="38" xfId="0" applyNumberFormat="1" applyFont="1" applyBorder="1" applyAlignment="1">
      <alignment horizontal="center" vertical="center"/>
    </xf>
    <xf numFmtId="3" fontId="1" fillId="0" borderId="39" xfId="0" applyNumberFormat="1" applyFont="1" applyBorder="1" applyAlignment="1">
      <alignment horizontal="center" vertical="center"/>
    </xf>
    <xf numFmtId="3" fontId="1" fillId="0" borderId="40" xfId="0" applyNumberFormat="1" applyFont="1" applyBorder="1" applyAlignment="1">
      <alignment horizontal="center" vertical="center"/>
    </xf>
    <xf numFmtId="3" fontId="1" fillId="0" borderId="41" xfId="0" applyNumberFormat="1" applyFont="1" applyBorder="1" applyAlignment="1">
      <alignment horizontal="center" vertical="center"/>
    </xf>
    <xf numFmtId="184" fontId="1" fillId="0" borderId="42" xfId="0" applyNumberFormat="1" applyFont="1" applyBorder="1" applyAlignment="1">
      <alignment horizontal="center" vertical="center" wrapText="1"/>
    </xf>
    <xf numFmtId="184" fontId="1" fillId="0" borderId="38" xfId="0" applyNumberFormat="1" applyFont="1" applyBorder="1" applyAlignment="1">
      <alignment horizontal="center" vertical="center" wrapText="1"/>
    </xf>
    <xf numFmtId="184" fontId="1" fillId="0" borderId="17" xfId="0" applyNumberFormat="1" applyFont="1" applyBorder="1" applyAlignment="1">
      <alignment horizontal="center" vertical="center" wrapText="1"/>
    </xf>
    <xf numFmtId="184" fontId="1" fillId="0" borderId="43" xfId="0" applyNumberFormat="1" applyFont="1" applyBorder="1" applyAlignment="1">
      <alignment horizontal="center" vertical="center" wrapText="1"/>
    </xf>
    <xf numFmtId="184" fontId="1" fillId="0" borderId="44" xfId="0" applyNumberFormat="1" applyFont="1" applyBorder="1" applyAlignment="1">
      <alignment horizontal="center" vertical="center" wrapText="1"/>
    </xf>
    <xf numFmtId="184" fontId="1" fillId="0" borderId="40" xfId="0" applyNumberFormat="1" applyFont="1" applyBorder="1" applyAlignment="1">
      <alignment horizontal="center" vertical="center" wrapText="1"/>
    </xf>
    <xf numFmtId="184" fontId="1" fillId="0" borderId="14" xfId="0" applyNumberFormat="1" applyFont="1" applyBorder="1" applyAlignment="1">
      <alignment horizontal="center" vertical="center" wrapText="1"/>
    </xf>
    <xf numFmtId="184" fontId="0" fillId="0" borderId="45" xfId="0" applyNumberFormat="1" applyFont="1" applyBorder="1" applyAlignment="1">
      <alignment horizontal="center" vertical="center"/>
    </xf>
    <xf numFmtId="184" fontId="0" fillId="0" borderId="46" xfId="0" applyNumberFormat="1" applyFont="1" applyBorder="1" applyAlignment="1">
      <alignment horizontal="center" vertical="center"/>
    </xf>
    <xf numFmtId="184" fontId="1" fillId="0" borderId="14" xfId="0" applyNumberFormat="1" applyFont="1" applyBorder="1" applyAlignment="1">
      <alignment horizontal="center" vertical="center"/>
    </xf>
    <xf numFmtId="3" fontId="0" fillId="33" borderId="24" xfId="0" applyNumberFormat="1" applyFont="1" applyFill="1" applyBorder="1" applyAlignment="1">
      <alignment horizontal="center" vertical="center"/>
    </xf>
    <xf numFmtId="3" fontId="1" fillId="0" borderId="47" xfId="0" applyNumberFormat="1" applyFont="1" applyBorder="1" applyAlignment="1">
      <alignment horizontal="center" vertical="center"/>
    </xf>
    <xf numFmtId="0" fontId="1" fillId="0" borderId="48" xfId="0" applyNumberFormat="1" applyFont="1" applyBorder="1" applyAlignment="1">
      <alignment horizontal="center" vertical="center" wrapText="1"/>
    </xf>
    <xf numFmtId="0" fontId="1" fillId="0" borderId="49" xfId="0" applyNumberFormat="1" applyFont="1" applyBorder="1" applyAlignment="1">
      <alignment horizontal="center" vertical="center" wrapText="1"/>
    </xf>
    <xf numFmtId="4" fontId="1" fillId="0" borderId="17" xfId="0" applyFont="1" applyBorder="1" applyAlignment="1">
      <alignment horizontal="center" vertical="center" wrapText="1"/>
    </xf>
    <xf numFmtId="4" fontId="1" fillId="0" borderId="41" xfId="0" applyFont="1" applyBorder="1" applyAlignment="1">
      <alignment horizontal="center" vertical="center" wrapText="1"/>
    </xf>
    <xf numFmtId="4" fontId="1" fillId="0" borderId="14" xfId="0" applyFont="1" applyBorder="1" applyAlignment="1">
      <alignment horizontal="center" vertical="center" wrapText="1"/>
    </xf>
    <xf numFmtId="184" fontId="1" fillId="0" borderId="50" xfId="0" applyNumberFormat="1" applyFont="1" applyBorder="1" applyAlignment="1">
      <alignment horizontal="center" vertical="center" wrapText="1"/>
    </xf>
    <xf numFmtId="0" fontId="0" fillId="0" borderId="51" xfId="0" applyNumberFormat="1" applyBorder="1" applyAlignment="1">
      <alignment vertical="center" wrapText="1"/>
    </xf>
    <xf numFmtId="184" fontId="1" fillId="0" borderId="10" xfId="0" applyNumberFormat="1" applyFont="1" applyBorder="1" applyAlignment="1">
      <alignment horizontal="center" vertical="center" wrapText="1"/>
    </xf>
    <xf numFmtId="184" fontId="1" fillId="0" borderId="52" xfId="0" applyNumberFormat="1" applyFont="1" applyBorder="1" applyAlignment="1">
      <alignment horizontal="center" vertical="center" wrapText="1"/>
    </xf>
    <xf numFmtId="184" fontId="1" fillId="0" borderId="41" xfId="0" applyNumberFormat="1" applyFont="1" applyBorder="1" applyAlignment="1">
      <alignment horizontal="center" vertical="center" wrapText="1"/>
    </xf>
    <xf numFmtId="0" fontId="0" fillId="0" borderId="52" xfId="0" applyNumberForma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7"/>
  <sheetViews>
    <sheetView tabSelected="1" zoomScale="85" zoomScaleNormal="8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G17" sqref="G17"/>
    </sheetView>
  </sheetViews>
  <sheetFormatPr defaultColWidth="9.00390625" defaultRowHeight="12.75"/>
  <cols>
    <col min="1" max="1" width="13.375" style="2" customWidth="1"/>
    <col min="2" max="2" width="11.75390625" style="2" customWidth="1"/>
    <col min="3" max="3" width="12.125" style="2" customWidth="1"/>
    <col min="4" max="4" width="11.25390625" style="2" customWidth="1"/>
    <col min="5" max="5" width="13.00390625" style="2" customWidth="1"/>
    <col min="6" max="6" width="10.125" style="2" customWidth="1"/>
    <col min="7" max="9" width="11.375" style="2" customWidth="1"/>
    <col min="10" max="10" width="12.875" style="2" customWidth="1"/>
    <col min="11" max="11" width="11.00390625" style="2" customWidth="1"/>
    <col min="12" max="12" width="12.75390625" style="2" customWidth="1"/>
    <col min="13" max="13" width="11.00390625" style="2" customWidth="1"/>
    <col min="14" max="14" width="12.625" style="2" customWidth="1"/>
    <col min="15" max="15" width="14.625" style="2" customWidth="1"/>
    <col min="16" max="16" width="12.875" style="1" customWidth="1"/>
    <col min="17" max="17" width="9.75390625" style="1" customWidth="1"/>
    <col min="18" max="18" width="13.25390625" style="1" customWidth="1"/>
    <col min="19" max="19" width="9.125" style="2" customWidth="1"/>
    <col min="20" max="20" width="14.375" style="2" customWidth="1"/>
    <col min="21" max="16384" width="9.125" style="2" customWidth="1"/>
  </cols>
  <sheetData>
    <row r="1" ht="12.75">
      <c r="A1" s="1" t="s">
        <v>29</v>
      </c>
    </row>
    <row r="2" ht="13.5" thickBot="1"/>
    <row r="3" spans="1:18" s="3" customFormat="1" ht="57.75" customHeight="1" thickBot="1">
      <c r="A3" s="60" t="s">
        <v>8</v>
      </c>
      <c r="B3" s="62" t="s">
        <v>10</v>
      </c>
      <c r="C3" s="63"/>
      <c r="D3" s="62" t="s">
        <v>12</v>
      </c>
      <c r="E3" s="63"/>
      <c r="F3" s="64" t="s">
        <v>11</v>
      </c>
      <c r="G3" s="64"/>
      <c r="H3" s="62" t="s">
        <v>17</v>
      </c>
      <c r="I3" s="63"/>
      <c r="J3" s="62" t="s">
        <v>21</v>
      </c>
      <c r="K3" s="64"/>
      <c r="L3" s="64"/>
      <c r="M3" s="65"/>
      <c r="N3" s="55" t="s">
        <v>25</v>
      </c>
      <c r="O3" s="56"/>
      <c r="P3" s="57" t="s">
        <v>9</v>
      </c>
      <c r="Q3" s="58"/>
      <c r="R3" s="59"/>
    </row>
    <row r="4" spans="1:18" s="3" customFormat="1" ht="45.75" customHeight="1" thickBot="1">
      <c r="A4" s="61"/>
      <c r="B4" s="43" t="s">
        <v>18</v>
      </c>
      <c r="C4" s="46" t="s">
        <v>20</v>
      </c>
      <c r="D4" s="43" t="s">
        <v>18</v>
      </c>
      <c r="E4" s="46" t="s">
        <v>20</v>
      </c>
      <c r="F4" s="43" t="s">
        <v>18</v>
      </c>
      <c r="G4" s="47" t="s">
        <v>20</v>
      </c>
      <c r="H4" s="43" t="s">
        <v>18</v>
      </c>
      <c r="I4" s="47" t="s">
        <v>20</v>
      </c>
      <c r="J4" s="44" t="s">
        <v>18</v>
      </c>
      <c r="K4" s="48" t="s">
        <v>20</v>
      </c>
      <c r="L4" s="45" t="s">
        <v>24</v>
      </c>
      <c r="M4" s="49" t="s">
        <v>23</v>
      </c>
      <c r="N4" s="44" t="s">
        <v>26</v>
      </c>
      <c r="O4" s="49" t="s">
        <v>27</v>
      </c>
      <c r="P4" s="45" t="s">
        <v>18</v>
      </c>
      <c r="Q4" s="45" t="s">
        <v>22</v>
      </c>
      <c r="R4" s="8" t="s">
        <v>19</v>
      </c>
    </row>
    <row r="5" spans="1:18" ht="13.5" customHeight="1">
      <c r="A5" s="5" t="s">
        <v>0</v>
      </c>
      <c r="B5" s="13">
        <v>917323</v>
      </c>
      <c r="C5" s="14">
        <f>(2078482.46-317056.63)/B5</f>
        <v>1.9201806015983465</v>
      </c>
      <c r="D5" s="13">
        <v>15689</v>
      </c>
      <c r="E5" s="15">
        <f>36347.63/(3299+12390)</f>
        <v>2.3167588756453563</v>
      </c>
      <c r="F5" s="16">
        <v>11493</v>
      </c>
      <c r="G5" s="17">
        <v>1.21427</v>
      </c>
      <c r="H5" s="13">
        <v>3240</v>
      </c>
      <c r="I5" s="17">
        <v>2.13414</v>
      </c>
      <c r="J5" s="18">
        <v>6723724</v>
      </c>
      <c r="K5" s="19">
        <v>1.19325</v>
      </c>
      <c r="L5" s="20">
        <v>18155</v>
      </c>
      <c r="M5" s="21">
        <v>393.30337</v>
      </c>
      <c r="N5" s="18">
        <v>625</v>
      </c>
      <c r="O5" s="21">
        <v>2.75424</v>
      </c>
      <c r="P5" s="54">
        <f>B5+D5+F5+H5+J5+N5</f>
        <v>7672094</v>
      </c>
      <c r="Q5" s="9">
        <f>L5</f>
        <v>18155</v>
      </c>
      <c r="R5" s="10">
        <f>(B5*C5+D5*E5+F5*G5+H5*I5+J5*K5+L5*M5+N5*O5)/P5</f>
        <v>2.213720455466265</v>
      </c>
    </row>
    <row r="6" spans="1:18" ht="12.75">
      <c r="A6" s="6" t="s">
        <v>1</v>
      </c>
      <c r="B6" s="22">
        <v>894332</v>
      </c>
      <c r="C6" s="23">
        <f>(2416962.52-368689.21)/B6</f>
        <v>2.2902829262511015</v>
      </c>
      <c r="D6" s="53">
        <v>14750</v>
      </c>
      <c r="E6" s="21">
        <f>32964.77/D6</f>
        <v>2.234899661016949</v>
      </c>
      <c r="F6" s="24">
        <v>0</v>
      </c>
      <c r="G6" s="25">
        <v>0</v>
      </c>
      <c r="H6" s="22">
        <v>3120</v>
      </c>
      <c r="I6" s="26">
        <v>2.76639</v>
      </c>
      <c r="J6" s="22">
        <v>7061344</v>
      </c>
      <c r="K6" s="50">
        <v>1.2212</v>
      </c>
      <c r="L6" s="27">
        <v>18105</v>
      </c>
      <c r="M6" s="28">
        <v>605.17504</v>
      </c>
      <c r="N6" s="53">
        <v>598</v>
      </c>
      <c r="O6" s="21">
        <v>2.75424</v>
      </c>
      <c r="P6" s="54">
        <f>B6+D6+F6+H6+J6+N6</f>
        <v>7974144</v>
      </c>
      <c r="Q6" s="9">
        <f>L6</f>
        <v>18105</v>
      </c>
      <c r="R6" s="10">
        <f>(B6*C6+D6*E6+F6*G6+H6*I6+J6*K6+L6*M6+N6*O6)/P6</f>
        <v>2.717724139960352</v>
      </c>
    </row>
    <row r="7" spans="1:18" ht="12.75">
      <c r="A7" s="6" t="s">
        <v>2</v>
      </c>
      <c r="B7" s="22">
        <v>804438</v>
      </c>
      <c r="C7" s="28">
        <f>(1842192.39-281012.4)/B7</f>
        <v>1.9407089048503425</v>
      </c>
      <c r="D7" s="22">
        <f>1365+6698</f>
        <v>8063</v>
      </c>
      <c r="E7" s="28">
        <f>18195.56/D7</f>
        <v>2.2566736946545953</v>
      </c>
      <c r="F7" s="24">
        <v>0</v>
      </c>
      <c r="G7" s="25">
        <v>0</v>
      </c>
      <c r="H7" s="22">
        <v>4632</v>
      </c>
      <c r="I7" s="26">
        <v>2.30727</v>
      </c>
      <c r="J7" s="22">
        <v>8309963</v>
      </c>
      <c r="K7" s="50">
        <v>1.20518</v>
      </c>
      <c r="L7" s="27">
        <v>16938</v>
      </c>
      <c r="M7" s="28">
        <v>485.29012</v>
      </c>
      <c r="N7" s="22">
        <v>649</v>
      </c>
      <c r="O7" s="28">
        <v>2.75424</v>
      </c>
      <c r="P7" s="54">
        <f>B7+D7+F7+H7+J7+N7</f>
        <v>9127745</v>
      </c>
      <c r="Q7" s="9">
        <f aca="true" t="shared" si="0" ref="Q7:Q16">L7</f>
        <v>16938</v>
      </c>
      <c r="R7" s="10">
        <f>(B7*C7+D7*E7+F7*G7+H7*I7+J7*K7+L7*M7+N7*O7)/P7</f>
        <v>2.172135131656285</v>
      </c>
    </row>
    <row r="8" spans="1:18" ht="12.75">
      <c r="A8" s="6" t="s">
        <v>3</v>
      </c>
      <c r="B8" s="22">
        <v>792482</v>
      </c>
      <c r="C8" s="28">
        <f>(2016309.12-307572.58)/B8</f>
        <v>2.1561834085821507</v>
      </c>
      <c r="D8" s="22">
        <f>125+10996</f>
        <v>11121</v>
      </c>
      <c r="E8" s="28">
        <f>22519.51/D8</f>
        <v>2.0249536912148187</v>
      </c>
      <c r="F8" s="24">
        <v>0</v>
      </c>
      <c r="G8" s="25">
        <v>0</v>
      </c>
      <c r="H8" s="22">
        <v>4488</v>
      </c>
      <c r="I8" s="29">
        <v>2.57483</v>
      </c>
      <c r="J8" s="22">
        <v>7308671</v>
      </c>
      <c r="K8" s="50">
        <v>1.22</v>
      </c>
      <c r="L8" s="27">
        <v>16361</v>
      </c>
      <c r="M8" s="28">
        <v>613.07664</v>
      </c>
      <c r="N8" s="22">
        <v>715</v>
      </c>
      <c r="O8" s="28">
        <v>2.75424</v>
      </c>
      <c r="P8" s="54">
        <f aca="true" t="shared" si="1" ref="P8:P16">B8+D8+F8+H8+J8+N8</f>
        <v>8117477</v>
      </c>
      <c r="Q8" s="9">
        <f t="shared" si="0"/>
        <v>16361</v>
      </c>
      <c r="R8" s="10">
        <f aca="true" t="shared" si="2" ref="R8:R16">(B8*C8+D8*E8+F8*G8+H8*I8+J8*K8+L8*M8+N8*O8)/P8</f>
        <v>2.5490563996276183</v>
      </c>
    </row>
    <row r="9" spans="1:18" ht="12.75">
      <c r="A9" s="6" t="s">
        <v>4</v>
      </c>
      <c r="B9" s="22">
        <v>637504</v>
      </c>
      <c r="C9" s="28">
        <f>(1577748.47-240673.5)/B9</f>
        <v>2.09735934205903</v>
      </c>
      <c r="D9" s="22">
        <v>13610</v>
      </c>
      <c r="E9" s="28">
        <f>29144.51/D9</f>
        <v>2.1414041146216016</v>
      </c>
      <c r="F9" s="24">
        <v>0</v>
      </c>
      <c r="G9" s="25">
        <v>0</v>
      </c>
      <c r="H9" s="53">
        <v>5760</v>
      </c>
      <c r="I9" s="29">
        <v>2.48878</v>
      </c>
      <c r="J9" s="22">
        <v>5711915</v>
      </c>
      <c r="K9" s="50">
        <v>1.20435</v>
      </c>
      <c r="L9" s="27">
        <v>12789</v>
      </c>
      <c r="M9" s="28">
        <v>573.28906</v>
      </c>
      <c r="N9" s="22">
        <v>386</v>
      </c>
      <c r="O9" s="28">
        <v>2.75424</v>
      </c>
      <c r="P9" s="54">
        <f t="shared" si="1"/>
        <v>6369175</v>
      </c>
      <c r="Q9" s="9">
        <f t="shared" si="0"/>
        <v>12789</v>
      </c>
      <c r="R9" s="10">
        <f t="shared" si="2"/>
        <v>2.448128149725828</v>
      </c>
    </row>
    <row r="10" spans="1:18" ht="12.75">
      <c r="A10" s="6" t="s">
        <v>5</v>
      </c>
      <c r="B10" s="22">
        <v>662558</v>
      </c>
      <c r="C10" s="28">
        <f>(1545706.65-235785.77)/B10</f>
        <v>1.9770659776200723</v>
      </c>
      <c r="D10" s="22">
        <v>13355</v>
      </c>
      <c r="E10" s="28">
        <f>28683.66/D10</f>
        <v>2.1477843504305505</v>
      </c>
      <c r="F10" s="24">
        <v>0</v>
      </c>
      <c r="G10" s="25">
        <v>0</v>
      </c>
      <c r="H10" s="53">
        <v>4560</v>
      </c>
      <c r="I10" s="30">
        <v>2.35474</v>
      </c>
      <c r="J10" s="22">
        <v>7083158</v>
      </c>
      <c r="K10" s="50">
        <v>1.16971</v>
      </c>
      <c r="L10" s="27">
        <v>14727</v>
      </c>
      <c r="M10" s="28">
        <v>476.18948</v>
      </c>
      <c r="N10" s="22">
        <v>592</v>
      </c>
      <c r="O10" s="28">
        <v>2.75424</v>
      </c>
      <c r="P10" s="54">
        <f t="shared" si="1"/>
        <v>7764223</v>
      </c>
      <c r="Q10" s="9">
        <f t="shared" si="0"/>
        <v>14727</v>
      </c>
      <c r="R10" s="10">
        <f>(B10*C10+D10*E10+F10*G10+H10*I10+J10*K10+L10*M10+N10*O10)/P10</f>
        <v>2.1443299452656115</v>
      </c>
    </row>
    <row r="11" spans="1:18" ht="12.75">
      <c r="A11" s="6" t="s">
        <v>6</v>
      </c>
      <c r="B11" s="22">
        <v>659208</v>
      </c>
      <c r="C11" s="28">
        <v>2.2680101121345615</v>
      </c>
      <c r="D11" s="22">
        <v>10109</v>
      </c>
      <c r="E11" s="28">
        <v>2.101694529627065</v>
      </c>
      <c r="F11" s="24">
        <v>0</v>
      </c>
      <c r="G11" s="31">
        <v>0</v>
      </c>
      <c r="H11" s="22">
        <v>4056</v>
      </c>
      <c r="I11" s="29">
        <v>2.58533</v>
      </c>
      <c r="J11" s="22">
        <v>6743966</v>
      </c>
      <c r="K11" s="50">
        <v>1.20603</v>
      </c>
      <c r="L11" s="27">
        <v>14185</v>
      </c>
      <c r="M11" s="28">
        <v>688.72516</v>
      </c>
      <c r="N11" s="22">
        <v>482</v>
      </c>
      <c r="O11" s="28">
        <v>2.86441</v>
      </c>
      <c r="P11" s="54">
        <f t="shared" si="1"/>
        <v>7417821</v>
      </c>
      <c r="Q11" s="9">
        <f t="shared" si="0"/>
        <v>14185</v>
      </c>
      <c r="R11" s="10">
        <f t="shared" si="2"/>
        <v>2.619528685537168</v>
      </c>
    </row>
    <row r="12" spans="1:18" ht="12.75">
      <c r="A12" s="6" t="s">
        <v>7</v>
      </c>
      <c r="B12" s="22">
        <v>712959</v>
      </c>
      <c r="C12" s="28">
        <f>(1952972.25-297911.02)/B12</f>
        <v>2.3213974856899204</v>
      </c>
      <c r="D12" s="22">
        <v>10886</v>
      </c>
      <c r="E12" s="28">
        <f>(22879.05/D12)</f>
        <v>2.101694837405842</v>
      </c>
      <c r="F12" s="24">
        <v>0</v>
      </c>
      <c r="G12" s="29">
        <v>0</v>
      </c>
      <c r="H12" s="22">
        <v>3336</v>
      </c>
      <c r="I12" s="29">
        <v>2.60221</v>
      </c>
      <c r="J12" s="22">
        <v>5223405</v>
      </c>
      <c r="K12" s="50">
        <v>1.36221</v>
      </c>
      <c r="L12" s="27">
        <v>9326</v>
      </c>
      <c r="M12" s="28">
        <v>605.80043</v>
      </c>
      <c r="N12" s="22">
        <v>459</v>
      </c>
      <c r="O12" s="28">
        <v>2.86441</v>
      </c>
      <c r="P12" s="54">
        <f t="shared" si="1"/>
        <v>5951045</v>
      </c>
      <c r="Q12" s="9">
        <f t="shared" si="0"/>
        <v>9326</v>
      </c>
      <c r="R12" s="10">
        <f>(B12*C12+D12*E12+F12*G12+H12*I12+J12*K12+L12*M12+N12*O12)/P12</f>
        <v>2.428649985335349</v>
      </c>
    </row>
    <row r="13" spans="1:18" ht="12.75">
      <c r="A13" s="6" t="s">
        <v>13</v>
      </c>
      <c r="B13" s="22">
        <v>682259</v>
      </c>
      <c r="C13" s="28">
        <f>(1806611.09-275584.74)/B13</f>
        <v>2.2440544573248578</v>
      </c>
      <c r="D13" s="22">
        <f>1128+10762</f>
        <v>11890</v>
      </c>
      <c r="E13" s="28">
        <f>26738.51/D13</f>
        <v>2.2488233809924303</v>
      </c>
      <c r="F13" s="24">
        <v>731345</v>
      </c>
      <c r="G13" s="29">
        <v>1.43889</v>
      </c>
      <c r="H13" s="22">
        <v>4392</v>
      </c>
      <c r="I13" s="29">
        <v>2.73037</v>
      </c>
      <c r="J13" s="22">
        <v>7716217</v>
      </c>
      <c r="K13" s="50">
        <v>1.38821</v>
      </c>
      <c r="L13" s="27">
        <v>14202</v>
      </c>
      <c r="M13" s="28">
        <v>592.90883</v>
      </c>
      <c r="N13" s="22">
        <v>453</v>
      </c>
      <c r="O13" s="28">
        <v>2.86441</v>
      </c>
      <c r="P13" s="54">
        <f>B13+D13+F13+H13+J13+N13</f>
        <v>9146556</v>
      </c>
      <c r="Q13" s="9">
        <f t="shared" si="0"/>
        <v>14202</v>
      </c>
      <c r="R13" s="10">
        <f>(B13*C13+D13*E13+F13*G13+H13*I13+J13*K13+L13*M13+N13*O13)/P13</f>
        <v>2.3785564790780263</v>
      </c>
    </row>
    <row r="14" spans="1:18" ht="12.75">
      <c r="A14" s="6" t="s">
        <v>14</v>
      </c>
      <c r="B14" s="22">
        <v>841430</v>
      </c>
      <c r="C14" s="23">
        <f>(2328523.93-355198.57)/B14</f>
        <v>2.3452044257989377</v>
      </c>
      <c r="D14" s="22">
        <v>15424</v>
      </c>
      <c r="E14" s="28">
        <f>35633/D14</f>
        <v>2.3102308091286305</v>
      </c>
      <c r="F14" s="24">
        <v>723699</v>
      </c>
      <c r="G14" s="29">
        <v>1.38352</v>
      </c>
      <c r="H14" s="53">
        <v>3624</v>
      </c>
      <c r="I14" s="29">
        <v>2.6867</v>
      </c>
      <c r="J14" s="22">
        <v>4418907</v>
      </c>
      <c r="K14" s="50">
        <v>1.33829</v>
      </c>
      <c r="L14" s="27">
        <v>8619</v>
      </c>
      <c r="M14" s="28">
        <v>662.71205</v>
      </c>
      <c r="N14" s="22">
        <v>457</v>
      </c>
      <c r="O14" s="28">
        <v>2.86441</v>
      </c>
      <c r="P14" s="54">
        <f>B14+D14+F14+H14+J14+N14</f>
        <v>6003541</v>
      </c>
      <c r="Q14" s="9">
        <f>L14</f>
        <v>8619</v>
      </c>
      <c r="R14" s="10">
        <f>(B14*C14+D14*E14+F14*G14+H14*I14+J14*K14+L14*M14+N14*O14)/P14</f>
        <v>2.43971853355045</v>
      </c>
    </row>
    <row r="15" spans="1:18" ht="12.75">
      <c r="A15" s="6" t="s">
        <v>15</v>
      </c>
      <c r="B15" s="22">
        <v>895593</v>
      </c>
      <c r="C15" s="28">
        <f>(2428035.1-370378.24)/B15</f>
        <v>2.2975356663127116</v>
      </c>
      <c r="D15" s="22">
        <v>20075</v>
      </c>
      <c r="E15" s="28">
        <f>52620.98/D15</f>
        <v>2.6212194271481946</v>
      </c>
      <c r="F15" s="24">
        <v>329877</v>
      </c>
      <c r="G15" s="29">
        <v>1.27034</v>
      </c>
      <c r="H15" s="22">
        <v>2472</v>
      </c>
      <c r="I15" s="29">
        <v>2.67069</v>
      </c>
      <c r="J15" s="22">
        <v>4031219</v>
      </c>
      <c r="K15" s="50">
        <v>1.23576</v>
      </c>
      <c r="L15" s="27">
        <v>8235</v>
      </c>
      <c r="M15" s="28">
        <v>675.90181</v>
      </c>
      <c r="N15" s="22">
        <v>454</v>
      </c>
      <c r="O15" s="28">
        <v>2.86441</v>
      </c>
      <c r="P15" s="54">
        <f>B15+D15+F15+H15+J15+N15</f>
        <v>5279690</v>
      </c>
      <c r="Q15" s="9">
        <f t="shared" si="0"/>
        <v>8235</v>
      </c>
      <c r="R15" s="10">
        <f>(B15*C15+D15*E15+F15*G15+H15*I15+J15*K15+L15*M15+N15*O15)/P15</f>
        <v>2.478347549342859</v>
      </c>
    </row>
    <row r="16" spans="1:18" ht="13.5" thickBot="1">
      <c r="A16" s="7" t="s">
        <v>16</v>
      </c>
      <c r="B16" s="32">
        <v>884254</v>
      </c>
      <c r="C16" s="33">
        <f>(2161830.19-329770.71)/B16</f>
        <v>2.0718701640026507</v>
      </c>
      <c r="D16" s="32">
        <v>20373</v>
      </c>
      <c r="E16" s="33">
        <f>53709.44/D16</f>
        <v>2.6363049133657293</v>
      </c>
      <c r="F16" s="34">
        <v>407726</v>
      </c>
      <c r="G16" s="35">
        <v>1.24274</v>
      </c>
      <c r="H16" s="32">
        <v>2736</v>
      </c>
      <c r="I16" s="29">
        <v>2.47126</v>
      </c>
      <c r="J16" s="36">
        <v>7279665</v>
      </c>
      <c r="K16" s="51">
        <v>1.18953</v>
      </c>
      <c r="L16" s="37">
        <v>12452</v>
      </c>
      <c r="M16" s="38">
        <v>612.01484</v>
      </c>
      <c r="N16" s="36">
        <v>514</v>
      </c>
      <c r="O16" s="28">
        <v>2.86441</v>
      </c>
      <c r="P16" s="54">
        <f t="shared" si="1"/>
        <v>8595268</v>
      </c>
      <c r="Q16" s="9">
        <f t="shared" si="0"/>
        <v>12452</v>
      </c>
      <c r="R16" s="10">
        <f t="shared" si="2"/>
        <v>2.1733922314545633</v>
      </c>
    </row>
    <row r="17" spans="1:18" ht="16.5" customHeight="1" thickBot="1">
      <c r="A17" s="4" t="s">
        <v>9</v>
      </c>
      <c r="B17" s="39">
        <f>B5+B6+B7+B8+B9+B10+B11+B12+B13+B14+B15+B16</f>
        <v>9384340</v>
      </c>
      <c r="C17" s="12" t="s">
        <v>28</v>
      </c>
      <c r="D17" s="39">
        <f>D5+D6+D7+D8+D9+D10+D11+D12+D13+D14+D15+D16</f>
        <v>165345</v>
      </c>
      <c r="E17" s="12" t="s">
        <v>28</v>
      </c>
      <c r="F17" s="39">
        <f>F5+F6+F7+F8+F9+F10+F11+F12+F13+F14+F15+F16</f>
        <v>2204140</v>
      </c>
      <c r="G17" s="40" t="s">
        <v>28</v>
      </c>
      <c r="H17" s="39">
        <f>H5+H6+H7+H8+H9+H10+H11+H12+H13+H14+H15+H16</f>
        <v>46416</v>
      </c>
      <c r="I17" s="40" t="s">
        <v>28</v>
      </c>
      <c r="J17" s="39">
        <f>J5+J6+J7+J8+J9+J10+J11+J12+J13+J14+J15+J16</f>
        <v>77612154</v>
      </c>
      <c r="K17" s="41" t="s">
        <v>28</v>
      </c>
      <c r="L17" s="42">
        <f>(L5+L6+L7+L8+L9+L10+L11+L12+L13+L14+L15+L16)/12</f>
        <v>13674.5</v>
      </c>
      <c r="M17" s="12" t="s">
        <v>28</v>
      </c>
      <c r="N17" s="39">
        <f>N5+N6+N7+N8+N9+N10+N11+N12+N13+N14+N15+N16</f>
        <v>6384</v>
      </c>
      <c r="O17" s="52" t="s">
        <v>28</v>
      </c>
      <c r="P17" s="11">
        <f>SUM(P5:P16)</f>
        <v>89418779</v>
      </c>
      <c r="Q17" s="11">
        <f>SUM(Q5:Q16)/12</f>
        <v>13674.5</v>
      </c>
      <c r="R17" s="12" t="s">
        <v>28</v>
      </c>
    </row>
  </sheetData>
  <sheetProtection/>
  <mergeCells count="8">
    <mergeCell ref="N3:O3"/>
    <mergeCell ref="P3:R3"/>
    <mergeCell ref="A3:A4"/>
    <mergeCell ref="B3:C3"/>
    <mergeCell ref="D3:E3"/>
    <mergeCell ref="F3:G3"/>
    <mergeCell ref="H3:I3"/>
    <mergeCell ref="J3:M3"/>
  </mergeCells>
  <printOptions/>
  <pageMargins left="0.3937007874015748" right="0.3937007874015748" top="0.984251968503937" bottom="0.984251968503937" header="0" footer="0"/>
  <pageSetup fitToHeight="1" fitToWidth="1"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Мордовская энергосбытовая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Коновалова</dc:creator>
  <cp:keywords/>
  <dc:description/>
  <cp:lastModifiedBy>Напалкова </cp:lastModifiedBy>
  <cp:lastPrinted>2017-06-10T07:34:33Z</cp:lastPrinted>
  <dcterms:created xsi:type="dcterms:W3CDTF">2010-10-04T09:50:11Z</dcterms:created>
  <dcterms:modified xsi:type="dcterms:W3CDTF">2018-01-22T10:36:26Z</dcterms:modified>
  <cp:category/>
  <cp:version/>
  <cp:contentType/>
  <cp:contentStatus/>
</cp:coreProperties>
</file>