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tabRatio="304" activeTab="0"/>
  </bookViews>
  <sheets>
    <sheet name="ГКПЗ_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'ГКПЗ_2012'!$A$1:$M$262</definedName>
  </definedNames>
  <calcPr fullCalcOnLoad="1"/>
</workbook>
</file>

<file path=xl/sharedStrings.xml><?xml version="1.0" encoding="utf-8"?>
<sst xmlns="http://schemas.openxmlformats.org/spreadsheetml/2006/main" count="1217" uniqueCount="345">
  <si>
    <t>Приложение № 4</t>
  </si>
  <si>
    <t>ОАО «Мордовская энергосбытовая компания»</t>
  </si>
  <si>
    <t>Номер закупки</t>
  </si>
  <si>
    <t>Номер лота</t>
  </si>
  <si>
    <t>Планируемый способ закупки</t>
  </si>
  <si>
    <t xml:space="preserve">Источник финансирования </t>
  </si>
  <si>
    <t>Комментарий</t>
  </si>
  <si>
    <t>Себестоимость</t>
  </si>
  <si>
    <t>ОАО «МЭСК»</t>
  </si>
  <si>
    <t>Прочие здания</t>
  </si>
  <si>
    <t>Нерегламентированные закупки</t>
  </si>
  <si>
    <t>Автошины</t>
  </si>
  <si>
    <t>Амортизация</t>
  </si>
  <si>
    <t>Др.оборудование, з/части и материалы</t>
  </si>
  <si>
    <t>Единственный источник</t>
  </si>
  <si>
    <t>ГСМ</t>
  </si>
  <si>
    <t xml:space="preserve">Продукция адм- хоз. назначения </t>
  </si>
  <si>
    <t>Канцелярские товары</t>
  </si>
  <si>
    <t>Материалы и запчасти для оргтехники</t>
  </si>
  <si>
    <t>Оборудование связи (тел. аппараты, факсы)</t>
  </si>
  <si>
    <t>Моющие средства</t>
  </si>
  <si>
    <t>Расходы на охрану труда</t>
  </si>
  <si>
    <t>Прочие услуги</t>
  </si>
  <si>
    <t>Услуги аудиторской фирмы</t>
  </si>
  <si>
    <t>Почтово- телеграфные расходы</t>
  </si>
  <si>
    <t>Услуги по обслуживанию оргтехники</t>
  </si>
  <si>
    <t>Аренда помещений  г.Краснослободск</t>
  </si>
  <si>
    <t>Аренда помещений  п. Явас</t>
  </si>
  <si>
    <t>Аренда помещений  п. Ичалки</t>
  </si>
  <si>
    <t>Аренда помещений с. Б-Игнатово</t>
  </si>
  <si>
    <t>Аренда помещений п. Ромоданово</t>
  </si>
  <si>
    <t>Вывоз бытовых отходов</t>
  </si>
  <si>
    <t>Типографские расходы</t>
  </si>
  <si>
    <t>Мебель офисная</t>
  </si>
  <si>
    <t>Вычислительная техника и вычислительные сети</t>
  </si>
  <si>
    <t>Аренда помещений с. Атюрьево</t>
  </si>
  <si>
    <t>Прибыль</t>
  </si>
  <si>
    <t>Бензин автомобильный для Центрального отделения</t>
  </si>
  <si>
    <t>Бензин автомобильный для Ковылкинского межрайонного отделения</t>
  </si>
  <si>
    <t>Бензин автомобильный для Комсомольского межрайонного отделения</t>
  </si>
  <si>
    <t>Услуги по охране объектов, находящихся на территории МФ ОАО "ТГК-6"</t>
  </si>
  <si>
    <t>Расходы связанные с проведением годового собрания акционеров</t>
  </si>
  <si>
    <t>Расходы по услугам охраны объектов (видеонаблюдение)</t>
  </si>
  <si>
    <t>Материалы на содержание зданий и инвентаря</t>
  </si>
  <si>
    <t>Материалы по технике безопасности</t>
  </si>
  <si>
    <t xml:space="preserve">Услуги по обслуживанию СПС "ГАРАНТ"                            </t>
  </si>
  <si>
    <t>%</t>
  </si>
  <si>
    <t>Аренда помещений г.Ковылкино</t>
  </si>
  <si>
    <t>Аренда помещений г.Рузаевка</t>
  </si>
  <si>
    <t>Аренда гаража для Лямбирской РС</t>
  </si>
  <si>
    <t>Автотранспорт</t>
  </si>
  <si>
    <t>Консультационные услуги</t>
  </si>
  <si>
    <t>Услуги ЧОП с. Лямбирь</t>
  </si>
  <si>
    <t>Услуги по страхованию транспортных средств (КАСКО и ОСАГО)</t>
  </si>
  <si>
    <t>1 квартал</t>
  </si>
  <si>
    <t>Регламент</t>
  </si>
  <si>
    <t>2 квартал</t>
  </si>
  <si>
    <t xml:space="preserve">Запчасти для автотранспорта  (ГАЗ) </t>
  </si>
  <si>
    <t>Запчасти для автотранспорта  (ВАЗ)</t>
  </si>
  <si>
    <t>Запчасти для автотранспорта  (УАЗ)</t>
  </si>
  <si>
    <t>Запчасти для автотранспорта  (иномарки)</t>
  </si>
  <si>
    <t xml:space="preserve">Утверждено </t>
  </si>
  <si>
    <t xml:space="preserve"> к  Положению о порядке проведения регламентированных закупок товаров, работ, услуг для нужд</t>
  </si>
  <si>
    <t>решением Совета директоров</t>
  </si>
  <si>
    <t>№ ___ от "___" __________ 2010 г</t>
  </si>
  <si>
    <t>Наименование закупаемой продукции</t>
  </si>
  <si>
    <t>Дата   начала поставки товаров, выполнения работ, услуг (месяц/год)</t>
  </si>
  <si>
    <t>Дата  окончания поставки товаров, выполнения работ, услуг (месяц/год)</t>
  </si>
  <si>
    <t>Подразделение потребитель продукции</t>
  </si>
  <si>
    <t>Статья затрат                           Бизнес-Плана</t>
  </si>
  <si>
    <t>Служба механизации и автотранспорта</t>
  </si>
  <si>
    <t>Ремонт помещений Рузаевской РС</t>
  </si>
  <si>
    <t>Центральное отделение</t>
  </si>
  <si>
    <t xml:space="preserve">Ковылкинское МО         </t>
  </si>
  <si>
    <t xml:space="preserve"> Комсомольское МО</t>
  </si>
  <si>
    <t>2.4.8.6</t>
  </si>
  <si>
    <t>2.4.4.2</t>
  </si>
  <si>
    <t>2.4.4.3</t>
  </si>
  <si>
    <t>2.4.8.3</t>
  </si>
  <si>
    <t>2.4.8.5</t>
  </si>
  <si>
    <t>2.4.8.2</t>
  </si>
  <si>
    <t xml:space="preserve">Аренда гаража для Центрального отделения </t>
  </si>
  <si>
    <t>2.4.11.7.2</t>
  </si>
  <si>
    <t>2.4.8.13.2</t>
  </si>
  <si>
    <t xml:space="preserve">Техобслуживание кассовых аппаратов                                 Комсомольского межрайонного отделениия                                 </t>
  </si>
  <si>
    <t>Техобслуживание кассовых аппаратов                                    Краснслободского межрайонного отделениия</t>
  </si>
  <si>
    <t xml:space="preserve">Техобслуживание кассовых аппаратов  Ковылкинского  межрайонного отделениия                                   </t>
  </si>
  <si>
    <t>2.4.8.13..3</t>
  </si>
  <si>
    <t>2.4.8.13.4</t>
  </si>
  <si>
    <t>2.4.8.13.6</t>
  </si>
  <si>
    <t>2.4.8.10</t>
  </si>
  <si>
    <t>Саранское межрайонное отделение</t>
  </si>
  <si>
    <t>Краснслободское межрайонное отделение</t>
  </si>
  <si>
    <t xml:space="preserve">Ковылкинское межрайонное отделение </t>
  </si>
  <si>
    <t>Комсомольское межрайонное отделение</t>
  </si>
  <si>
    <t>Услуги по использованию сети "Интернет"  (услуги сети и организация каналов связи до районных служб)</t>
  </si>
  <si>
    <t>2.4.8.12</t>
  </si>
  <si>
    <t>Дата  официального объявления о начале процедур (месяц/год)</t>
  </si>
  <si>
    <t>2.4.11.7.3</t>
  </si>
  <si>
    <t>2.4.11.7.1</t>
  </si>
  <si>
    <t>Офисная бумага А4 "Снегурочка"</t>
  </si>
  <si>
    <t>2.4.7.2.1</t>
  </si>
  <si>
    <t>2.4.7.1</t>
  </si>
  <si>
    <t>1.1.1.1</t>
  </si>
  <si>
    <t>1.1.1.9</t>
  </si>
  <si>
    <t>1.1.1.11</t>
  </si>
  <si>
    <t>1.1.2.4</t>
  </si>
  <si>
    <t>1.1.2.6</t>
  </si>
  <si>
    <t>1.1.2.7</t>
  </si>
  <si>
    <t>1.1.2.8</t>
  </si>
  <si>
    <t>Теплоэнергия на хозяйственные нужды</t>
  </si>
  <si>
    <t>2.4..6</t>
  </si>
  <si>
    <t>2.4.8.8</t>
  </si>
  <si>
    <t>2.4.4.5</t>
  </si>
  <si>
    <t>Контрольно-кассовые машины (ККМ)</t>
  </si>
  <si>
    <t>Инструменты для проверки и установки приборов учета</t>
  </si>
  <si>
    <t>Электротовары и электроинструменты</t>
  </si>
  <si>
    <t>Подписка и приобретение литературы</t>
  </si>
  <si>
    <t>2.4.11.3</t>
  </si>
  <si>
    <t>Разработка проектно-сметной документации для проведения плановых ремонтов</t>
  </si>
  <si>
    <t>2.4.4.4</t>
  </si>
  <si>
    <t>2.4.8.7</t>
  </si>
  <si>
    <t xml:space="preserve">Счетчик электрической энергии однофазный </t>
  </si>
  <si>
    <t>2.4.11.6</t>
  </si>
  <si>
    <t>2.4.10.2</t>
  </si>
  <si>
    <t>Утверждено</t>
  </si>
  <si>
    <t>Планируемая  цена лота, .руб. без НДС</t>
  </si>
  <si>
    <t>Реклама</t>
  </si>
  <si>
    <t>2.4.8.11</t>
  </si>
  <si>
    <t>2.4.11.4</t>
  </si>
  <si>
    <t>Открытый запрос предложений</t>
  </si>
  <si>
    <t>Материалы для проверки и установки приборов учета</t>
  </si>
  <si>
    <t xml:space="preserve">            Услуги связи  (мобильная связь)</t>
  </si>
  <si>
    <t>Услуги по доставке счетов населению (УФПС РМ - филиал ФГУП "Почта России")</t>
  </si>
  <si>
    <t>Аренда помещений  с. Ст.- Шайгово</t>
  </si>
  <si>
    <t>Услуги вневедомственной охраны    г. Инсар</t>
  </si>
  <si>
    <t xml:space="preserve">Услуги вневедомственной охраны    г. Атяшево                                                                             г. Ардатов                                                                </t>
  </si>
  <si>
    <t>Услуги вневедомственной охраны  п. Торбеево</t>
  </si>
  <si>
    <t xml:space="preserve">Услуги вневедомственной охраны    с. Ст. Шайгово                                                                                                         </t>
  </si>
  <si>
    <t xml:space="preserve">Услуги вневедомственной охраны    с. Б. Березники                                                                                                         </t>
  </si>
  <si>
    <t>Услуги вневедомственной охраны     п. Ромоданово</t>
  </si>
  <si>
    <t>Услуги вневедомственной охраны  с. Дубенки</t>
  </si>
  <si>
    <t xml:space="preserve">Ремонт подвального помещения (актовый зал)                            ул.  Большевисткая 117 а </t>
  </si>
  <si>
    <t>Оргтехника (стоимостью   до 40 тыс. руб.)</t>
  </si>
  <si>
    <t>Оргтехника (стоимостью   свыше 40 тыс. руб.)</t>
  </si>
  <si>
    <t>Автотранспорт (ВАЗ 21074)</t>
  </si>
  <si>
    <t xml:space="preserve">Строительство гаража    Ельниковской РС                                                                        </t>
  </si>
  <si>
    <t xml:space="preserve">Строительство гаража   Ичалковской РС                                                                        </t>
  </si>
  <si>
    <t>Аренда гаража для Рузаевской РС  и Торбеевской РС</t>
  </si>
  <si>
    <t xml:space="preserve">Услуги вневедомственной охраны    г. Ковылкино          </t>
  </si>
  <si>
    <t xml:space="preserve">Услуги вневедомственной охраны   п. Комсомольский          </t>
  </si>
  <si>
    <t xml:space="preserve">Услуги вневедомственной охраны     г. Темников         </t>
  </si>
  <si>
    <t xml:space="preserve">Услуги вневедомственной охраны      с. Ичалки         </t>
  </si>
  <si>
    <t xml:space="preserve">Услуги вневедомственной охраны   п. Зубово-Поляна        </t>
  </si>
  <si>
    <t>Услуги вневедомственной охраны    г. Рузаевка</t>
  </si>
  <si>
    <t>Приобретение лицензионного  программного обеспечения</t>
  </si>
  <si>
    <t>Написание конфигурации на базе 1С:8,2 для осуществления энергосбытовой деятельности    с абонентами (физ..лицами)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</si>
  <si>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</t>
  </si>
  <si>
    <t>Перезарядка огнетушителей</t>
  </si>
  <si>
    <t>2.4.8.13.10</t>
  </si>
  <si>
    <t>Испытание электропроводки и заземлений</t>
  </si>
  <si>
    <t>Уборка помещений (Саранское МО)</t>
  </si>
  <si>
    <t xml:space="preserve">Услуги по охране объектов, находящихся на территории "Мордовэнерго" - филиала ОАО "МРСК Волги" </t>
  </si>
  <si>
    <t>Саранское МО, Краснослободское МО</t>
  </si>
  <si>
    <t>Краснослободское межрайонное отделение</t>
  </si>
  <si>
    <t xml:space="preserve">Техобслуживание средств пожарной охраны </t>
  </si>
  <si>
    <t>Услуги по распечатке счетов</t>
  </si>
  <si>
    <t>ОАО "МЭСК"</t>
  </si>
  <si>
    <t>Услуги по сбору платежей за электроэнергию( почта)</t>
  </si>
  <si>
    <t>Услуги по сбору платежей за электроэнергию (банки)</t>
  </si>
  <si>
    <t>Заключены договора с 4- мя банками по приему платежей за электроэнегию от населения для удобства оплаты.</t>
  </si>
  <si>
    <t>Юридические услуги (нотариальные)</t>
  </si>
  <si>
    <t>2.4.8.4</t>
  </si>
  <si>
    <t>Услуги инкассации</t>
  </si>
  <si>
    <t>2.4.8.13.8</t>
  </si>
  <si>
    <t>2.4.11.7.6</t>
  </si>
  <si>
    <t>Расходы на управление капиталом (переоценка, реестр, консультации)</t>
  </si>
  <si>
    <t>9.17</t>
  </si>
  <si>
    <t>Возмещение комунальных платежей по аренде</t>
  </si>
  <si>
    <t>Конкурентные переговоры</t>
  </si>
  <si>
    <t>1.1.1.4</t>
  </si>
  <si>
    <t>Бензин автомобильный для Краснослободского межрайонного отделения</t>
  </si>
  <si>
    <t>Председатель ЦЗО ОАО "Мордовская энергосбытовая компания" ______________________А.М.Мордвинов</t>
  </si>
  <si>
    <t>Открытый запрос цен</t>
  </si>
  <si>
    <t>Кондиционеры (до 40 тыс. руб)</t>
  </si>
  <si>
    <t>техническое обслуживание кондиционеров</t>
  </si>
  <si>
    <t>2.4..8.13.10</t>
  </si>
  <si>
    <t xml:space="preserve"> На основании заключенных в 2005 году  с момента образования ОАО "Мордовская энергосбытовая компания" договоров на оказание услуг сотовой связи поставщиком корпоративной сотовой связи является ОАО "Мегафон"</t>
  </si>
  <si>
    <t xml:space="preserve"> Технические возможности по организации интернет каналов связи до районных служб компании имеет только один поставщик</t>
  </si>
  <si>
    <t xml:space="preserve">Субъект естественной монополии </t>
  </si>
  <si>
    <t>Услуга может быть получена только от одного поставщика и отсутствует ее равноценная замена, т.к. объекты ОАО "МЭСК" находятся на территориии  Мордовского филиала " Генерация Центра"  ЗАО "КЭС-Холдинг."</t>
  </si>
  <si>
    <t>Замена АКП Тойота камри</t>
  </si>
  <si>
    <t xml:space="preserve">Ремонт коридора администивного здания ЦО                               ул. Большевистская 117а                                        </t>
  </si>
  <si>
    <t>Ремонт асфальтового покрытия</t>
  </si>
  <si>
    <t xml:space="preserve">Прокладка резервного кабеля                                           (административное здание ЦО ул. Большевистская 117б                      </t>
  </si>
  <si>
    <t xml:space="preserve">Ремонт мест общего пользования                                                        административного здания ЦО ул. Большевистская 117б                      </t>
  </si>
  <si>
    <t>Ремонт помещений Комсомольского МО</t>
  </si>
  <si>
    <t>Ремонт металлического гаража  Комсомольского МО</t>
  </si>
  <si>
    <t>Ремонт помещения Атяшевской РС</t>
  </si>
  <si>
    <t>Ремонт фасада  Атяшевской РС</t>
  </si>
  <si>
    <t>Ремонт гаражных ворот (Атяшевская РС)</t>
  </si>
  <si>
    <t>Ремонт фасада и крыльца Б-Березниковской РС</t>
  </si>
  <si>
    <t>Ремонт помещений Ковылкинского МО</t>
  </si>
  <si>
    <t>Ремонт отопления в помещениях Ковылкинского МО</t>
  </si>
  <si>
    <t>Электромонтажные работы в помещениях Ковылкинского МО</t>
  </si>
  <si>
    <t>Благоустройство территории Ковылкинского МО (асфальтирование, устройство стоянки)</t>
  </si>
  <si>
    <t>Ремонт фасада,крыльца Ковылкинского МО</t>
  </si>
  <si>
    <t xml:space="preserve">Ремонт помещений административного здания                                   ул. Большевистская 117а                                           </t>
  </si>
  <si>
    <t xml:space="preserve">Гидроизоляция фундамента, отмостка                                                ул. Большевистская 117а                                           </t>
  </si>
  <si>
    <t xml:space="preserve">Ремонт мягкой кровли административного здания ЦО                    ул. Большевистская 117б                                           </t>
  </si>
  <si>
    <t>Ремонт кровли административного здания Ковылкинского МО</t>
  </si>
  <si>
    <t xml:space="preserve">Ремонт фасада,крыльца здания Инсарской РС                                   </t>
  </si>
  <si>
    <t xml:space="preserve">Ремонт кровли Торбеевской РС                          </t>
  </si>
  <si>
    <t>Ремонт фасада администативного здания Темниковской РС</t>
  </si>
  <si>
    <t>Благоустройство территории Зубово-Полянской РС (асфальтирование, устройство стоянки)</t>
  </si>
  <si>
    <t>Благоустройство территории Темниковской РС    (асфальтирование, устройство стоянки)</t>
  </si>
  <si>
    <t>Краснослободское МО</t>
  </si>
  <si>
    <t>1.1.1.3</t>
  </si>
  <si>
    <t>1.1.1.5</t>
  </si>
  <si>
    <t xml:space="preserve">                   АИИСКУЭ бытовых потребителей                                          (г. Краснослободск)</t>
  </si>
  <si>
    <t xml:space="preserve"> 1.1.1.6 - 1.1.1.8</t>
  </si>
  <si>
    <t>Котельная Ковылкинского МО</t>
  </si>
  <si>
    <t>1.1.1.10</t>
  </si>
  <si>
    <t>Лизинг автотранспорта</t>
  </si>
  <si>
    <t>1.1.2.1</t>
  </si>
  <si>
    <t>1.1.2.2</t>
  </si>
  <si>
    <t>1.1.1.12-1.1.1.14</t>
  </si>
  <si>
    <t>Ограждение Лямбирьской РС</t>
  </si>
  <si>
    <t>Саранское МО</t>
  </si>
  <si>
    <t>Гараж Лямбирьской РС</t>
  </si>
  <si>
    <t xml:space="preserve">Строительство гаража   Больше-Березниковской РС                                                                        </t>
  </si>
  <si>
    <t>1.1.2.9</t>
  </si>
  <si>
    <t xml:space="preserve">Приобретение гаража   Кочкуровской РС                                                                        </t>
  </si>
  <si>
    <t xml:space="preserve">Приобретение гаража   Ромадановской РС                                                                 </t>
  </si>
  <si>
    <t>1.2.1</t>
  </si>
  <si>
    <t>1.2.2</t>
  </si>
  <si>
    <t>Бензин автомобильный для Саранского межрайонного отделения</t>
  </si>
  <si>
    <t>Спецодежда,спецобувь, средства защиты</t>
  </si>
  <si>
    <t>Светильники со светодидным источником света</t>
  </si>
  <si>
    <t>Средства защиты по ГО и ЧС (противогазы)</t>
  </si>
  <si>
    <t>Хозинвентарь и хозтовары</t>
  </si>
  <si>
    <t>Оборудование и расходные материалы (Tork)</t>
  </si>
  <si>
    <t>Измерительный инструмент и приборы</t>
  </si>
  <si>
    <t>Наборы слесарного и изолирующего инструмента</t>
  </si>
  <si>
    <t>Запорная арматура, отопление и сантехника</t>
  </si>
  <si>
    <t>Конвекторы для отопления</t>
  </si>
  <si>
    <t>Станки для прошивки документов</t>
  </si>
  <si>
    <t>Калькуляторы</t>
  </si>
  <si>
    <t>Сейф бухгалтерский</t>
  </si>
  <si>
    <t>Теплоэнергия на хозяйственные нужды( Атяшевская РС)</t>
  </si>
  <si>
    <t>Теплоэнергия на хозяйственные нужды (Лямбирьская РС)</t>
  </si>
  <si>
    <t>2.4.7.2.2.</t>
  </si>
  <si>
    <t xml:space="preserve"> Демеркуризация ламп</t>
  </si>
  <si>
    <t>2.4.7.2.3.</t>
  </si>
  <si>
    <t xml:space="preserve"> Поверка приборов</t>
  </si>
  <si>
    <t>2.4.8.1.</t>
  </si>
  <si>
    <t>Внедрение бюджетирования на базе 1С УПП</t>
  </si>
  <si>
    <t>Водоснабжение,водоотведение</t>
  </si>
  <si>
    <t>Газоснабжение</t>
  </si>
  <si>
    <t>Профосомотр</t>
  </si>
  <si>
    <t>Предрейсовый медосмотр водителей  Саранского межрайонного отделения</t>
  </si>
  <si>
    <t>Предрейсовый медосмотр водителей  Краснслободского межрайонного отделения</t>
  </si>
  <si>
    <t xml:space="preserve">Предрейсовый медосмотр водителей   Ковылкинского межрайонного отделения </t>
  </si>
  <si>
    <t>Предрейсовый медосмотр водителей   Комсомольского межрайонного отделения</t>
  </si>
  <si>
    <t xml:space="preserve">Предрейсовый медосмотр водителей    Центрального отделения </t>
  </si>
  <si>
    <t>Публикация обязательной информации и отчетности, объявлений</t>
  </si>
  <si>
    <t xml:space="preserve">   Услуги связи  (городская и зоновая связь)               </t>
  </si>
  <si>
    <t>Подключение АТС и обслуживание порта Е1</t>
  </si>
  <si>
    <t>Обслуживание средств СТДУ</t>
  </si>
  <si>
    <t>Центральное отделение, межрайонные отделения</t>
  </si>
  <si>
    <t xml:space="preserve">Техобслуживание кассовых аппаратов   Центрального и    Саранского межрайонного отделениия                                  </t>
  </si>
  <si>
    <t>Услуги автоэлектрика</t>
  </si>
  <si>
    <t>Межрайонные отделения компании</t>
  </si>
  <si>
    <t>Техобслуживание автотранспорта (ВАЗ)</t>
  </si>
  <si>
    <t>Уборка територрии Комсомольского МО</t>
  </si>
  <si>
    <t>Пусконаладочные работы по учрежденческой АТС</t>
  </si>
  <si>
    <t xml:space="preserve">2.4.11.7.7. </t>
  </si>
  <si>
    <t>Утилизация отходов</t>
  </si>
  <si>
    <t>Технические паспорта (на все виды отходов)</t>
  </si>
  <si>
    <t xml:space="preserve">2.4.11.7.8. </t>
  </si>
  <si>
    <t>9.7.</t>
  </si>
  <si>
    <t>Расходы на проведение PR-акций (1 сентября - подарки)</t>
  </si>
  <si>
    <t>9.20.8</t>
  </si>
  <si>
    <t>Обслуживание и  системы водоочистки</t>
  </si>
  <si>
    <t>Сувенирная продукция</t>
  </si>
  <si>
    <t>Печь СВЧ</t>
  </si>
  <si>
    <t>Прочие материалы (электрочайники и т.д.)</t>
  </si>
  <si>
    <t>9.20.10</t>
  </si>
  <si>
    <t xml:space="preserve">Благоустройство территории </t>
  </si>
  <si>
    <t>2.4.4.5, 2.4.4.4</t>
  </si>
  <si>
    <t>Ууслуги по ремонту средств телефонии</t>
  </si>
  <si>
    <t>Услуга может быть получена только от одного поставщика и отсутствует ее равноценная замена. Единственным официальным представителем компаниии Гарант в республике Мордовия является ООО "Гарант -Интех", г. Саранск</t>
  </si>
  <si>
    <t>Приложение № 2</t>
  </si>
  <si>
    <t>Заместитель председателя ЦЗО ОАО "Мордовская энергосбытовая компания"</t>
  </si>
  <si>
    <t>А.А, Павлов</t>
  </si>
  <si>
    <t>"____" _________________ 2012 г.</t>
  </si>
  <si>
    <t>ГОДОВАЯ КОМПЛЕКСНАЯ ПРОГРАММА ЗАКУПОК МТС и УСЛУГ  ОАО "МОРДОВСКАЯ ЭНЕГОСБЫТОВАЯ КОМПАНИЯ" НА 2012г.</t>
  </si>
  <si>
    <t>№__________ от "__"_________2012г.</t>
  </si>
  <si>
    <t>Согласовано</t>
  </si>
  <si>
    <t>Ремонт охранно- пожарной сигнализации административного здания Центрального отделения</t>
  </si>
  <si>
    <t xml:space="preserve">Ремонт охранно- пожарной сигнализации зданий и помещений  Комсомольского МО </t>
  </si>
  <si>
    <t>Ремонт охранно- пожарной сигнализации зданий и помещений  Саранского МО</t>
  </si>
  <si>
    <t>Ремонт охранно- пожарной сигнализации зданий и помещений Ковылкинского МО</t>
  </si>
  <si>
    <t>Ремонт охранно- пожарной сигнализации зданий и помещений Краснослободского МО</t>
  </si>
  <si>
    <t xml:space="preserve">Монтаж охранно- пожарной сигнализации зданий и помещений  Комсомольского МО </t>
  </si>
  <si>
    <t>Монтаж охранно- пожарной сигнализации зданий и помещений  Саранского МО</t>
  </si>
  <si>
    <t>Монтаж охранно- пожарной сигнализации зданий и помещений Ковылкинского МО</t>
  </si>
  <si>
    <t>Монтаж охранно- пожарной сигнализации зданий и помещений Краснослободского МО</t>
  </si>
  <si>
    <t>Монтаж охранно- пожарной сигнализации зданий и помещений  Центрального отделения</t>
  </si>
  <si>
    <t>Техобслуживание автотранспорта (Тойота)</t>
  </si>
  <si>
    <t>Техобслуживание автотранспорта (Шевроле)</t>
  </si>
  <si>
    <t>Техобслуживание автотранспорта (Ниссан)</t>
  </si>
  <si>
    <t>Техобслуживание автотранспорта (Рено)</t>
  </si>
  <si>
    <t>Услуги кредитных организаций по зачислению заработной платы работников на счета пластиковых карт</t>
  </si>
  <si>
    <t>Услуги кредитных организаций связанных с расчетами на оптовом рынке и биржевой торговле</t>
  </si>
  <si>
    <t xml:space="preserve">Услуги кредитных организаций (Расчетно- кассовое обслуживание) </t>
  </si>
  <si>
    <t>Заключены договора на РКО с 8 (восемью) банками для удобства расчетов с потребителями и поставщиками и снижения стоимости РКО</t>
  </si>
  <si>
    <t xml:space="preserve">Подготовка кадров </t>
  </si>
  <si>
    <t xml:space="preserve"> Информационно-консультационные услуги на семинарах</t>
  </si>
  <si>
    <t>Центральное отделение и Межрайонные отделения компании</t>
  </si>
  <si>
    <t>Повышение квалификации водителей</t>
  </si>
  <si>
    <t>Автотранспорт (Рено )</t>
  </si>
  <si>
    <t>Автотранспорт (Chevrolet )</t>
  </si>
  <si>
    <t>Автотранспорт (УАЗ )</t>
  </si>
  <si>
    <t>Для официальных дилеров завода изготовителя установлена единая розничная цена продажи</t>
  </si>
  <si>
    <t>Заправка картриджей порошковым тонером</t>
  </si>
  <si>
    <t>(поставщик является единственным производителем в республике. Основными критериями закупки у единственного источника являются цена и возможность срочного обмена неисправных приборов учета без дополнительных транспортных расходов).</t>
  </si>
  <si>
    <t>1-3</t>
  </si>
  <si>
    <t>1-4</t>
  </si>
  <si>
    <t>1-30</t>
  </si>
  <si>
    <t>1-8</t>
  </si>
  <si>
    <t>Закупка запасных частей производится у трех  поставщиков каждый из которых представляет определённый перечень моделей</t>
  </si>
  <si>
    <t>1</t>
  </si>
  <si>
    <t>Ремонт мягкой кровли администратвиного здания Комсомольского МО</t>
  </si>
  <si>
    <t xml:space="preserve">Ремонт системы отопления административного здания ЦО             ул. Большевистская 117б                      </t>
  </si>
  <si>
    <t xml:space="preserve">Услуги по ремонту автотранспорта </t>
  </si>
  <si>
    <t>Строительство здания Ардатовской РС</t>
  </si>
  <si>
    <t>Строительство здания Дубенской РС</t>
  </si>
  <si>
    <t>Услуги междугородней связи</t>
  </si>
  <si>
    <t>Расходы на эксплуатацию автотранспорта (диагностика, шиномонтаж, балансировка и т.д)</t>
  </si>
  <si>
    <t xml:space="preserve"> Договора заключаются с разными организациями и семинары проходят  в разных городах и по разным обучающим программам.</t>
  </si>
  <si>
    <t xml:space="preserve">Услуга может быть получена только от одного поставщика и отсутствует ее равноценная замена.Во всех мелких населенных пунктах республики есть почтовые отделения, соответственно есть возможность доставки счетов  физическим лицам) )                                                                                                                         </t>
  </si>
  <si>
    <t xml:space="preserve">Услуга может быть получена только от одного поставщика и отсутствует ее равноценная замена -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</si>
  <si>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 xml:space="preserve"> Услуга может быть получена только от одного поставщика и отсутствует ее равноценная замена)                                                                                                                         </t>
  </si>
  <si>
    <t xml:space="preserve"> Услуга может быть получена только от одного поставщика и отсутствует ее равноценная замена,т.к. объекты ОАО "МЭСК" находятся на территориии , "Мордовэнерго" - филиала ОАО "МРСК Волги".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</si>
</sst>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 ;\-#,##0\ "/>
    <numFmt numFmtId="170" formatCode="#,##0.00_ ;\-#,##0.00\ "/>
    <numFmt numFmtId="171" formatCode="0.0%"/>
    <numFmt numFmtId="172" formatCode="0.0"/>
    <numFmt numFmtId="173" formatCode="#,##0.0"/>
    <numFmt numFmtId="174" formatCode="[$-FC19]d\ mmmm\ yyyy\ &quot;г.&quot;"/>
    <numFmt numFmtId="175" formatCode="d/m/yy;@"/>
    <numFmt numFmtId="176" formatCode="[$-419]mmmm\ yyyy;@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26"/>
      <name val="Arial Cyr"/>
      <family val="0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sz val="11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4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2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4" fillId="0" borderId="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6" fillId="3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left" vertical="center" wrapText="1"/>
    </xf>
    <xf numFmtId="17" fontId="18" fillId="0" borderId="7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7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0" xfId="18" applyFont="1" applyAlignment="1">
      <alignment horizontal="left"/>
      <protection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0" fontId="18" fillId="0" borderId="43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18" applyFont="1" applyAlignment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17" fontId="18" fillId="0" borderId="13" xfId="0" applyNumberFormat="1" applyFont="1" applyFill="1" applyBorder="1" applyAlignment="1">
      <alignment horizontal="center" vertical="center" wrapText="1"/>
    </xf>
    <xf numFmtId="17" fontId="18" fillId="0" borderId="15" xfId="0" applyNumberFormat="1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center" vertical="center" wrapText="1"/>
    </xf>
    <xf numFmtId="17" fontId="18" fillId="0" borderId="16" xfId="0" applyNumberFormat="1" applyFont="1" applyFill="1" applyBorder="1" applyAlignment="1">
      <alignment horizontal="center" vertical="center" wrapText="1"/>
    </xf>
    <xf numFmtId="3" fontId="19" fillId="0" borderId="47" xfId="0" applyNumberFormat="1" applyFont="1" applyFill="1" applyBorder="1" applyAlignment="1">
      <alignment horizontal="center" vertical="center" wrapText="1"/>
    </xf>
    <xf numFmtId="17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17" fontId="18" fillId="0" borderId="48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7" fontId="18" fillId="0" borderId="4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18" fillId="0" borderId="34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7" fontId="18" fillId="0" borderId="8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left" vertical="center" wrapText="1"/>
    </xf>
    <xf numFmtId="3" fontId="19" fillId="0" borderId="49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19" applyFont="1" applyFill="1" applyBorder="1" applyAlignment="1" applyProtection="1">
      <alignment horizontal="left" vertical="center" wrapText="1" indent="1"/>
      <protection/>
    </xf>
    <xf numFmtId="3" fontId="19" fillId="0" borderId="47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wrapText="1"/>
    </xf>
    <xf numFmtId="16" fontId="18" fillId="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/>
      <protection/>
    </xf>
    <xf numFmtId="2" fontId="18" fillId="0" borderId="52" xfId="0" applyNumberFormat="1" applyFont="1" applyFill="1" applyBorder="1" applyAlignment="1">
      <alignment horizontal="center" vertical="center" wrapText="1"/>
    </xf>
    <xf numFmtId="2" fontId="18" fillId="0" borderId="53" xfId="0" applyNumberFormat="1" applyFont="1" applyFill="1" applyBorder="1" applyAlignment="1">
      <alignment horizontal="center" vertical="center" wrapText="1"/>
    </xf>
    <xf numFmtId="2" fontId="18" fillId="0" borderId="54" xfId="0" applyNumberFormat="1" applyFont="1" applyFill="1" applyBorder="1" applyAlignment="1">
      <alignment horizontal="center" vertical="center" wrapText="1"/>
    </xf>
    <xf numFmtId="17" fontId="18" fillId="0" borderId="55" xfId="0" applyNumberFormat="1" applyFont="1" applyFill="1" applyBorder="1" applyAlignment="1">
      <alignment horizontal="center" vertical="center" wrapText="1"/>
    </xf>
    <xf numFmtId="17" fontId="18" fillId="0" borderId="56" xfId="0" applyNumberFormat="1" applyFont="1" applyFill="1" applyBorder="1" applyAlignment="1">
      <alignment horizontal="center" vertical="center" wrapText="1"/>
    </xf>
    <xf numFmtId="17" fontId="18" fillId="0" borderId="35" xfId="0" applyNumberFormat="1" applyFont="1" applyFill="1" applyBorder="1" applyAlignment="1">
      <alignment horizontal="center" vertical="center" wrapText="1"/>
    </xf>
    <xf numFmtId="17" fontId="18" fillId="0" borderId="31" xfId="0" applyNumberFormat="1" applyFont="1" applyFill="1" applyBorder="1" applyAlignment="1">
      <alignment horizontal="center" vertical="center" wrapText="1"/>
    </xf>
    <xf numFmtId="17" fontId="18" fillId="0" borderId="30" xfId="0" applyNumberFormat="1" applyFont="1" applyFill="1" applyBorder="1" applyAlignment="1">
      <alignment horizontal="center" vertical="center" wrapText="1"/>
    </xf>
    <xf numFmtId="17" fontId="18" fillId="0" borderId="52" xfId="0" applyNumberFormat="1" applyFont="1" applyFill="1" applyBorder="1" applyAlignment="1">
      <alignment horizontal="center" vertical="center" wrapText="1"/>
    </xf>
    <xf numFmtId="17" fontId="18" fillId="0" borderId="53" xfId="0" applyNumberFormat="1" applyFont="1" applyFill="1" applyBorder="1" applyAlignment="1">
      <alignment horizontal="center" vertical="center" wrapText="1"/>
    </xf>
    <xf numFmtId="17" fontId="18" fillId="0" borderId="57" xfId="0" applyNumberFormat="1" applyFont="1" applyFill="1" applyBorder="1" applyAlignment="1">
      <alignment horizontal="center" vertical="center" wrapText="1"/>
    </xf>
    <xf numFmtId="17" fontId="18" fillId="0" borderId="33" xfId="0" applyNumberFormat="1" applyFont="1" applyFill="1" applyBorder="1" applyAlignment="1">
      <alignment horizontal="center" vertical="center" wrapText="1"/>
    </xf>
    <xf numFmtId="17" fontId="18" fillId="0" borderId="32" xfId="0" applyNumberFormat="1" applyFont="1" applyFill="1" applyBorder="1" applyAlignment="1">
      <alignment horizontal="center" vertical="center" wrapText="1"/>
    </xf>
    <xf numFmtId="17" fontId="18" fillId="0" borderId="58" xfId="0" applyNumberFormat="1" applyFont="1" applyFill="1" applyBorder="1" applyAlignment="1">
      <alignment horizontal="center" vertical="center" wrapText="1"/>
    </xf>
    <xf numFmtId="17" fontId="18" fillId="0" borderId="59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7" fontId="18" fillId="0" borderId="9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3" fontId="19" fillId="0" borderId="61" xfId="0" applyNumberFormat="1" applyFont="1" applyFill="1" applyBorder="1" applyAlignment="1">
      <alignment horizontal="center" vertical="center" wrapText="1"/>
    </xf>
    <xf numFmtId="2" fontId="18" fillId="0" borderId="6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7" fontId="18" fillId="0" borderId="3" xfId="0" applyNumberFormat="1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20" fillId="0" borderId="0" xfId="18" applyFont="1" applyAlignment="1">
      <alignment horizontal="left"/>
      <protection/>
    </xf>
    <xf numFmtId="0" fontId="20" fillId="0" borderId="0" xfId="0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 wrapText="1"/>
    </xf>
    <xf numFmtId="0" fontId="4" fillId="0" borderId="64" xfId="18" applyFont="1" applyBorder="1" applyAlignment="1" quotePrefix="1">
      <alignment horizontal="center" vertical="center"/>
      <protection/>
    </xf>
    <xf numFmtId="0" fontId="4" fillId="0" borderId="65" xfId="18" applyFont="1" applyBorder="1" applyAlignment="1" quotePrefix="1">
      <alignment horizontal="center" vertical="center"/>
      <protection/>
    </xf>
    <xf numFmtId="0" fontId="4" fillId="0" borderId="66" xfId="18" applyFont="1" applyBorder="1" applyAlignment="1" quotePrefix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ограмма закупок_1" xfId="18"/>
    <cellStyle name="Обычный_Сводка для эот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6;&#1055;&#1041;%202011%20&#1082;&#1086;&#1088;&#1088;&#1077;&#1082;&#1090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7;&#1090;&#1088;&#1072;&#1093;&#1086;&#1074;&#1072;&#1085;&#1080;&#1077;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4;&#1093;&#1088;&#1072;&#1085;&#1072;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0;&#1086;&#1084;&#1084;&#1091;&#1085;&#1072;&#1083;&#1100;&#1085;&#1099;&#1077;%20&#1091;&#1089;&#1083;&#1091;&#1075;&#1080;%20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2;&#1077;&#1076;.&#1086;&#1089;&#1084;&#1086;&#1090;&#1088;%202012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6;&#1077;&#1082;&#1083;&#1072;&#1084;&#1072;%20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0;&#1050;&#1052;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69;&#1082;&#1089;&#1087;&#1083;&#1091;&#1072;&#1090;&#1072;&#1094;&#1080;&#1103;%20&#1080;%20&#1088;&#1077;&#1084;&#1086;&#1085;&#1090;%20&#1072;&#1074;&#1090;&#1086;&#1090;&#1088;&#1072;&#1085;&#1089;&#1087;&#1086;&#1088;&#1090;&#1072;%20%202012-19.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88;&#1072;&#1089;&#1096;&#1080;&#1092;&#1088;&#1086;&#1074;&#1082;&#1080;\&#1055;&#1088;&#1086;&#1095;&#1080;&#1077;%20&#1091;&#1089;&#1083;&#1091;&#1075;&#1080;%20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0;&#1072;&#1085;&#1094;&#1077;&#1083;&#1103;&#1088;&#1089;&#1082;&#1080;&#1077;%20&#1090;&#1086;&#1074;&#1072;&#1088;&#1099;%2020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88;&#1072;&#1089;&#1096;&#1080;&#1092;&#1088;&#1086;&#1074;&#1082;&#1080;\&#1055;&#1088;&#1086;&#1095;&#1080;&#1077;%20&#1088;&#1072;&#1089;&#1093;&#1086;&#1076;&#1099;%20&#1089;&#1077;&#1073;&#1077;&#1089;&#109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88;&#1072;&#1089;&#1096;&#1080;&#1092;&#1088;&#1086;&#1074;&#1082;&#1080;\&#1069;&#1082;&#1089;&#1087;&#1083;&#1091;&#1072;&#1090;&#1072;&#1094;&#1080;&#1103;%20&#1080;%20&#1088;&#1077;&#1084;&#1086;&#1085;&#1090;%20&#1072;&#1074;&#1090;&#1086;&#1090;&#1088;&#1072;&#1085;&#1089;&#1087;&#1086;&#1088;&#1090;&#1072;%20%202012-19.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5;&#1088;&#1086;&#1095;&#1080;&#1077;%20&#1088;&#1072;&#1089;&#1093;&#1086;&#1076;&#1099;%20&#1087;&#1088;&#1080;&#1073;&#1099;&#1083;&#1100;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88;&#1072;&#1089;&#1096;&#1080;&#1092;&#1088;&#1086;&#1074;&#1082;&#1080;\&#1084;&#1072;&#1090;&#1077;&#1088;&#1080;&#1072;&#1083;&#1099;%20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40;&#1088;&#1077;&#1085;&#1076;&#1072;%20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5;&#1083;&#1072;&#1085;%20&#1088;&#1077;&#1084;&#1086;&#1085;&#1090;&#1086;&#1074;%20&#1080;%20&#1080;&#1085;&#1074;&#1077;&#1089;&#1090;&#1080;&#1094;&#1080;&#1080;%2019.01.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5;&#1083;&#1072;&#1085;%20&#1088;&#1077;&#1084;&#1086;&#1085;&#1090;&#1086;&#1074;%20&#1080;%20&#1080;&#1085;&#1074;&#1077;&#1089;&#1090;&#1080;&#1094;&#1080;&#1080;%20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88;&#1072;&#1089;&#1096;&#1080;&#1092;&#1088;&#1086;&#1074;&#1082;&#1080;\&#1055;&#1083;&#1072;&#1085;%20&#1086;&#1073;&#1091;&#1095;&#1077;&#1085;&#1080;&#1103;%20&#1085;&#1072;%202012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86;&#1088;&#1075;&#1090;&#1077;&#1093;&#1085;&#1080;&#1082;&#1072;%20+%20&#1089;&#1074;&#1103;&#1079;&#1100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41;&#1055;_&#1052;&#1069;&#1057;&#1050;_1112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2&#1075;\&#1041;&#1055;_&#1052;&#1069;&#1057;&#1050;_1112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43;&#1057;&#1052;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84;&#1072;&#1090;&#1077;&#1088;&#1080;&#1072;&#1083;&#1099;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4;&#1058;%20&#1058;&#1041;%20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&#1076;&#1083;&#1103;%20&#1043;&#1050;&#1055;&#1047;\&#1058;&#1077;&#1087;&#1083;&#1086;&#1101;&#1085;&#1077;&#1088;&#1075;&#1080;&#1103;%20&#1085;&#1072;%20&#1093;&#1086;&#1079;_&#1085;&#1091;&#1078;&#1076;&#109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"/>
      <sheetName val="РПБ кор."/>
      <sheetName val="внеобор. для баланса"/>
      <sheetName val="Лист3"/>
    </sheetNames>
    <sheetDataSet>
      <sheetData sheetId="1">
        <row r="23">
          <cell r="D23">
            <v>400000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КАСКО"/>
      <sheetName val="ОСАГО"/>
      <sheetName val="ДМС и НС"/>
      <sheetName val="Договоры 2011"/>
      <sheetName val="Факт 2011"/>
    </sheetNames>
    <sheetDataSet>
      <sheetData sheetId="4">
        <row r="28">
          <cell r="D28">
            <v>770.1252300000015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в. 2012г.без НДС"/>
      <sheetName val="нов.2012г. с НДС"/>
      <sheetName val="нов. 2012г.без НДС (2)"/>
    </sheetNames>
    <sheetDataSet>
      <sheetData sheetId="2">
        <row r="5">
          <cell r="K5">
            <v>64321.2</v>
          </cell>
        </row>
        <row r="6">
          <cell r="K6">
            <v>139892.304</v>
          </cell>
        </row>
        <row r="7">
          <cell r="K7">
            <v>101021.23715999999</v>
          </cell>
        </row>
        <row r="8">
          <cell r="K8">
            <v>101021.23715999999</v>
          </cell>
        </row>
        <row r="9">
          <cell r="K9">
            <v>109073.99916</v>
          </cell>
        </row>
        <row r="10">
          <cell r="K10">
            <v>92988.27599999998</v>
          </cell>
        </row>
        <row r="11">
          <cell r="K11">
            <v>79127.688</v>
          </cell>
        </row>
        <row r="12">
          <cell r="K12">
            <v>98246.4</v>
          </cell>
        </row>
        <row r="13">
          <cell r="K13">
            <v>86199.74088</v>
          </cell>
        </row>
        <row r="14">
          <cell r="K14">
            <v>79859.184</v>
          </cell>
        </row>
        <row r="15">
          <cell r="E15">
            <v>8933.5</v>
          </cell>
        </row>
        <row r="16">
          <cell r="K16">
            <v>79722.6</v>
          </cell>
        </row>
        <row r="17">
          <cell r="E17">
            <v>6643.55</v>
          </cell>
        </row>
        <row r="18">
          <cell r="E18">
            <v>6643.55</v>
          </cell>
        </row>
        <row r="19">
          <cell r="K19">
            <v>434625.76596610167</v>
          </cell>
        </row>
        <row r="20">
          <cell r="K20">
            <v>1066596.8399999999</v>
          </cell>
        </row>
        <row r="21">
          <cell r="E21">
            <v>2102</v>
          </cell>
        </row>
        <row r="42">
          <cell r="K42">
            <v>117833.91599999998</v>
          </cell>
        </row>
        <row r="43">
          <cell r="K43">
            <v>288817.84171525424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2 нов.без НДС"/>
      <sheetName val="2012 нов.с  НДС "/>
    </sheetNames>
    <sheetDataSet>
      <sheetData sheetId="0">
        <row r="4">
          <cell r="X4">
            <v>78908.0235</v>
          </cell>
        </row>
        <row r="14">
          <cell r="X14">
            <v>44675.09315999999</v>
          </cell>
        </row>
        <row r="20">
          <cell r="X20">
            <v>20534.18722</v>
          </cell>
        </row>
        <row r="43">
          <cell r="X43">
            <v>54695.24864999998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О 2012г. нов. договора (1)"/>
    </sheetNames>
    <sheetDataSet>
      <sheetData sheetId="0">
        <row r="5">
          <cell r="Y5">
            <v>166400</v>
          </cell>
        </row>
        <row r="6">
          <cell r="Y6">
            <v>180246.49999999997</v>
          </cell>
        </row>
        <row r="14">
          <cell r="Y14">
            <v>83408.7837</v>
          </cell>
        </row>
        <row r="20">
          <cell r="Y20">
            <v>136130.775</v>
          </cell>
        </row>
        <row r="26">
          <cell r="Y26">
            <v>64610.225</v>
          </cell>
        </row>
        <row r="33">
          <cell r="Y33">
            <v>78222.24685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клама 2012"/>
      <sheetName val="публ. объявлений и отчетности"/>
      <sheetName val="Лист3"/>
    </sheetNames>
    <sheetDataSet>
      <sheetData sheetId="0">
        <row r="18">
          <cell r="R18">
            <v>385</v>
          </cell>
        </row>
      </sheetData>
      <sheetData sheetId="1">
        <row r="8">
          <cell r="R8">
            <v>268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S13">
            <v>68000</v>
          </cell>
        </row>
        <row r="14">
          <cell r="S14">
            <v>85710</v>
          </cell>
        </row>
        <row r="15">
          <cell r="S15">
            <v>120675</v>
          </cell>
        </row>
        <row r="16">
          <cell r="S16">
            <v>104695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19.01"/>
    </sheetNames>
    <sheetDataSet>
      <sheetData sheetId="1">
        <row r="6">
          <cell r="S6">
            <v>82018.4</v>
          </cell>
        </row>
        <row r="12">
          <cell r="S12">
            <v>30000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T4">
            <v>20000</v>
          </cell>
        </row>
        <row r="5">
          <cell r="T5">
            <v>36744</v>
          </cell>
        </row>
        <row r="6">
          <cell r="T6">
            <v>11565</v>
          </cell>
        </row>
        <row r="7">
          <cell r="L7">
            <v>75000</v>
          </cell>
        </row>
        <row r="8">
          <cell r="T8">
            <v>8600</v>
          </cell>
        </row>
        <row r="9">
          <cell r="T9">
            <v>49132.2486</v>
          </cell>
        </row>
        <row r="10">
          <cell r="G10">
            <v>288000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жид.2011г"/>
      <sheetName val="Лист3"/>
    </sheetNames>
    <sheetDataSet>
      <sheetData sheetId="0">
        <row r="91">
          <cell r="U91">
            <v>192203.3898305085</v>
          </cell>
        </row>
        <row r="92">
          <cell r="U92">
            <v>382118.6440677966</v>
          </cell>
        </row>
        <row r="93">
          <cell r="U93">
            <v>237390.62146892655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иска"/>
      <sheetName val="Прочие себест.2012"/>
    </sheetNames>
    <sheetDataSet>
      <sheetData sheetId="1">
        <row r="13">
          <cell r="I13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19.01"/>
    </sheetNames>
    <sheetDataSet>
      <sheetData sheetId="1">
        <row r="22">
          <cell r="E22">
            <v>16949.15254237288</v>
          </cell>
        </row>
        <row r="23">
          <cell r="E23">
            <v>211864.40677966102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7">
          <cell r="S37">
            <v>137940</v>
          </cell>
        </row>
        <row r="52">
          <cell r="S52">
            <v>33000</v>
          </cell>
        </row>
        <row r="53">
          <cell r="S53">
            <v>408917.82499999995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материалы 2011 (2)"/>
      <sheetName val="ОС свыше 40"/>
      <sheetName val="Прочие (прибыль)-2012г."/>
      <sheetName val="прочие услуги-2012г."/>
      <sheetName val="прочие материалы 2012г."/>
    </sheetNames>
    <sheetDataSet>
      <sheetData sheetId="2">
        <row r="4">
          <cell r="D4">
            <v>5089.5</v>
          </cell>
        </row>
        <row r="5">
          <cell r="D5">
            <v>6110.169491525424</v>
          </cell>
        </row>
        <row r="6">
          <cell r="D6">
            <v>1567.7966101694917</v>
          </cell>
        </row>
        <row r="7">
          <cell r="D7">
            <v>10176</v>
          </cell>
        </row>
        <row r="8">
          <cell r="D8">
            <v>27860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 "/>
      <sheetName val="Расходы с НДС"/>
    </sheetNames>
    <sheetDataSet>
      <sheetData sheetId="1">
        <row r="5">
          <cell r="X5">
            <v>51269.04119999999</v>
          </cell>
        </row>
        <row r="7">
          <cell r="X7">
            <v>21376.33104</v>
          </cell>
        </row>
        <row r="8">
          <cell r="X8">
            <v>132537.99455999996</v>
          </cell>
        </row>
        <row r="9">
          <cell r="X9">
            <v>37836</v>
          </cell>
        </row>
        <row r="10">
          <cell r="X10">
            <v>128257.60787999998</v>
          </cell>
        </row>
        <row r="12">
          <cell r="X12">
            <v>145744.272</v>
          </cell>
        </row>
        <row r="13">
          <cell r="X13">
            <v>210075.93996</v>
          </cell>
        </row>
        <row r="14">
          <cell r="X14">
            <v>136394.5474983051</v>
          </cell>
        </row>
        <row r="15">
          <cell r="X15">
            <v>106881.40295999999</v>
          </cell>
        </row>
        <row r="16">
          <cell r="X16">
            <v>51303.09360000001</v>
          </cell>
        </row>
        <row r="17">
          <cell r="X17">
            <v>130304.66159999999</v>
          </cell>
        </row>
        <row r="18">
          <cell r="X18">
            <v>22668.052079999998</v>
          </cell>
        </row>
        <row r="19">
          <cell r="X19">
            <v>67439.89536</v>
          </cell>
        </row>
        <row r="20">
          <cell r="X20">
            <v>51812.74451999999</v>
          </cell>
        </row>
        <row r="26">
          <cell r="X26">
            <v>100032.5588325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Инв"/>
      <sheetName val="2012 (2)"/>
    </sheetNames>
    <sheetDataSet>
      <sheetData sheetId="2">
        <row r="28">
          <cell r="O28">
            <v>290</v>
          </cell>
        </row>
        <row r="41">
          <cell r="M41">
            <v>70</v>
          </cell>
        </row>
        <row r="50">
          <cell r="L50">
            <v>60</v>
          </cell>
        </row>
        <row r="69">
          <cell r="N69">
            <v>70</v>
          </cell>
        </row>
        <row r="80">
          <cell r="N80">
            <v>50</v>
          </cell>
        </row>
        <row r="87">
          <cell r="O87">
            <v>50</v>
          </cell>
        </row>
        <row r="106">
          <cell r="L106">
            <v>70</v>
          </cell>
        </row>
        <row r="135">
          <cell r="O135">
            <v>40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Инв"/>
      <sheetName val="Инв2"/>
      <sheetName val="Инв3"/>
      <sheetName val="Инв4"/>
    </sheetNames>
    <sheetDataSet>
      <sheetData sheetId="4">
        <row r="67">
          <cell r="C67">
            <v>150</v>
          </cell>
        </row>
        <row r="69">
          <cell r="C69">
            <v>80</v>
          </cell>
        </row>
        <row r="70">
          <cell r="C70">
            <v>200</v>
          </cell>
        </row>
        <row r="71">
          <cell r="C71">
            <v>105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7">
          <cell r="AL27">
            <v>68.56</v>
          </cell>
        </row>
        <row r="31">
          <cell r="AL31">
            <v>27.52</v>
          </cell>
        </row>
        <row r="32">
          <cell r="AL32">
            <v>65.64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ргтехника свыше 40 тыс."/>
      <sheetName val="Оргтехника стоимостью до 40 тыс"/>
      <sheetName val="Лицензионное ПО"/>
      <sheetName val="Услуги связи"/>
      <sheetName val="Инвестиционные проекты"/>
      <sheetName val="ремонты и запчасти"/>
    </sheetNames>
    <sheetDataSet>
      <sheetData sheetId="0">
        <row r="16">
          <cell r="E16">
            <v>577294.2372881356</v>
          </cell>
        </row>
      </sheetData>
      <sheetData sheetId="1">
        <row r="15">
          <cell r="E15">
            <v>13713.559322033898</v>
          </cell>
        </row>
        <row r="16">
          <cell r="E16">
            <v>13713.559322033898</v>
          </cell>
        </row>
        <row r="17">
          <cell r="E17">
            <v>13516.949152542373</v>
          </cell>
        </row>
        <row r="18">
          <cell r="E18">
            <v>25559.322033898305</v>
          </cell>
        </row>
        <row r="21">
          <cell r="E21">
            <v>893348.6440677968</v>
          </cell>
        </row>
      </sheetData>
      <sheetData sheetId="2">
        <row r="9">
          <cell r="D9">
            <v>600000</v>
          </cell>
        </row>
        <row r="15">
          <cell r="D15">
            <v>990900</v>
          </cell>
        </row>
      </sheetData>
      <sheetData sheetId="3">
        <row r="6">
          <cell r="C6">
            <v>13559.322033898306</v>
          </cell>
        </row>
        <row r="8">
          <cell r="C8">
            <v>12000</v>
          </cell>
        </row>
        <row r="9">
          <cell r="C9">
            <v>87233</v>
          </cell>
        </row>
        <row r="28">
          <cell r="S28">
            <v>147600</v>
          </cell>
        </row>
        <row r="29">
          <cell r="S29">
            <v>1392000</v>
          </cell>
        </row>
        <row r="30">
          <cell r="S30">
            <v>888000</v>
          </cell>
        </row>
        <row r="31">
          <cell r="S31">
            <v>504480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</sheetNames>
    <sheetDataSet>
      <sheetData sheetId="8">
        <row r="67">
          <cell r="E67">
            <v>242.4</v>
          </cell>
        </row>
        <row r="68">
          <cell r="E68">
            <v>2</v>
          </cell>
        </row>
        <row r="69">
          <cell r="E69">
            <v>12</v>
          </cell>
        </row>
        <row r="78">
          <cell r="E78">
            <v>19.6423</v>
          </cell>
        </row>
        <row r="79">
          <cell r="E79">
            <v>621.228160677966</v>
          </cell>
        </row>
        <row r="80">
          <cell r="E80">
            <v>250</v>
          </cell>
        </row>
        <row r="81">
          <cell r="E81">
            <v>43.76</v>
          </cell>
        </row>
        <row r="82">
          <cell r="E82">
            <v>5844.745762711865</v>
          </cell>
        </row>
        <row r="92">
          <cell r="E92">
            <v>7058.92758211</v>
          </cell>
        </row>
        <row r="94">
          <cell r="E94">
            <v>4062.7999999999997</v>
          </cell>
        </row>
        <row r="98">
          <cell r="E98">
            <v>17.796610169491526</v>
          </cell>
        </row>
        <row r="129">
          <cell r="E129">
            <v>982.82</v>
          </cell>
        </row>
        <row r="132">
          <cell r="E132">
            <v>149.75243045858446</v>
          </cell>
        </row>
        <row r="135">
          <cell r="E135">
            <v>182.64830508474577</v>
          </cell>
        </row>
        <row r="136">
          <cell r="E136">
            <v>87.05000000000001</v>
          </cell>
        </row>
        <row r="140">
          <cell r="E140">
            <v>21.5</v>
          </cell>
        </row>
        <row r="215">
          <cell r="E215">
            <v>99.935</v>
          </cell>
        </row>
        <row r="238">
          <cell r="E238">
            <v>60</v>
          </cell>
        </row>
      </sheetData>
      <sheetData sheetId="12">
        <row r="15">
          <cell r="K15">
            <v>1719.9</v>
          </cell>
        </row>
        <row r="21">
          <cell r="K21">
            <v>365.9</v>
          </cell>
        </row>
        <row r="24">
          <cell r="K24">
            <v>474.8305084745763</v>
          </cell>
        </row>
        <row r="27">
          <cell r="K27">
            <v>301.6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</sheetNames>
    <sheetDataSet>
      <sheetData sheetId="12">
        <row r="18">
          <cell r="K18">
            <v>1197.2</v>
          </cell>
        </row>
        <row r="48">
          <cell r="K48">
            <v>531.149</v>
          </cell>
        </row>
        <row r="51">
          <cell r="K51">
            <v>2210.66</v>
          </cell>
        </row>
        <row r="54">
          <cell r="K54">
            <v>1217.26</v>
          </cell>
        </row>
        <row r="65">
          <cell r="K65">
            <v>5989.8305</v>
          </cell>
        </row>
        <row r="68">
          <cell r="K68">
            <v>4634.40677</v>
          </cell>
        </row>
        <row r="74">
          <cell r="K74">
            <v>81.9</v>
          </cell>
        </row>
        <row r="80">
          <cell r="K80">
            <v>580</v>
          </cell>
        </row>
        <row r="83">
          <cell r="K83">
            <v>500</v>
          </cell>
        </row>
        <row r="86">
          <cell r="K86">
            <v>500</v>
          </cell>
        </row>
        <row r="89">
          <cell r="K89">
            <v>481</v>
          </cell>
        </row>
        <row r="110">
          <cell r="K110">
            <v>450</v>
          </cell>
        </row>
        <row r="111">
          <cell r="K111">
            <v>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ег"/>
      <sheetName val="ГСМ"/>
      <sheetName val="Лист3"/>
      <sheetName val="ГСМ 19.01"/>
    </sheetNames>
    <sheetDataSet>
      <sheetData sheetId="3">
        <row r="27">
          <cell r="X27">
            <v>1576509.5551968676</v>
          </cell>
        </row>
        <row r="41">
          <cell r="X41">
            <v>982009.8538424425</v>
          </cell>
        </row>
        <row r="52">
          <cell r="X52">
            <v>926944.0217135816</v>
          </cell>
        </row>
        <row r="63">
          <cell r="X63">
            <v>1040505.3694437022</v>
          </cell>
        </row>
        <row r="74">
          <cell r="X74">
            <v>859424.5100359621</v>
          </cell>
        </row>
        <row r="88">
          <cell r="X88">
            <v>223294.27882565875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материалы 2011 (2)"/>
      <sheetName val="ОС свыше 40"/>
      <sheetName val="Прочие (прибыль)-2012г."/>
      <sheetName val="прочие услуги-2012г."/>
      <sheetName val="прочие материалы 2012г."/>
    </sheetNames>
    <sheetDataSet>
      <sheetData sheetId="4">
        <row r="10">
          <cell r="F10">
            <v>704267.0599999999</v>
          </cell>
        </row>
        <row r="29">
          <cell r="F29">
            <v>251145.33999999997</v>
          </cell>
        </row>
        <row r="88">
          <cell r="F88">
            <v>148180.71</v>
          </cell>
        </row>
        <row r="107">
          <cell r="F107">
            <v>17136</v>
          </cell>
        </row>
        <row r="108">
          <cell r="F108">
            <v>10312.8</v>
          </cell>
        </row>
        <row r="109">
          <cell r="F109">
            <v>16922.16</v>
          </cell>
        </row>
        <row r="110">
          <cell r="F110">
            <v>4584.24</v>
          </cell>
        </row>
        <row r="111">
          <cell r="F111">
            <v>1904.74</v>
          </cell>
        </row>
        <row r="112">
          <cell r="F112">
            <v>2584.7</v>
          </cell>
        </row>
        <row r="113">
          <cell r="F113">
            <v>2184.72</v>
          </cell>
        </row>
        <row r="114">
          <cell r="F114">
            <v>2160.75</v>
          </cell>
        </row>
        <row r="115">
          <cell r="F115">
            <v>204757.75423728814</v>
          </cell>
        </row>
        <row r="163">
          <cell r="F163">
            <v>101020</v>
          </cell>
        </row>
        <row r="186">
          <cell r="F186">
            <v>233317.7</v>
          </cell>
        </row>
        <row r="240">
          <cell r="F240">
            <v>139473</v>
          </cell>
        </row>
        <row r="272">
          <cell r="F272">
            <v>101016.3</v>
          </cell>
        </row>
        <row r="278">
          <cell r="F278">
            <v>43505</v>
          </cell>
        </row>
        <row r="285">
          <cell r="F285">
            <v>1865500</v>
          </cell>
        </row>
        <row r="286">
          <cell r="F286">
            <v>39360</v>
          </cell>
        </row>
        <row r="287">
          <cell r="F287">
            <v>13200</v>
          </cell>
        </row>
        <row r="290">
          <cell r="F290">
            <v>162435</v>
          </cell>
        </row>
        <row r="307">
          <cell r="F307">
            <v>45968</v>
          </cell>
        </row>
        <row r="312">
          <cell r="F312">
            <v>28305.084745762713</v>
          </cell>
        </row>
        <row r="314">
          <cell r="F314">
            <v>11600</v>
          </cell>
        </row>
        <row r="316">
          <cell r="F316">
            <v>53200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D16">
            <v>275916</v>
          </cell>
        </row>
        <row r="17">
          <cell r="D17">
            <v>40678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расчет под заявку"/>
      <sheetName val="Лист3"/>
    </sheetNames>
    <sheetDataSet>
      <sheetData sheetId="1">
        <row r="8">
          <cell r="T8">
            <v>906.6286699999999</v>
          </cell>
        </row>
        <row r="10">
          <cell r="T10">
            <v>18.1470429</v>
          </cell>
        </row>
        <row r="17">
          <cell r="T17">
            <v>15.2395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5"/>
  <sheetViews>
    <sheetView tabSelected="1" view="pageBreakPreview" zoomScale="70" zoomScaleNormal="50" zoomScaleSheetLayoutView="70" workbookViewId="0" topLeftCell="A6">
      <selection activeCell="L123" sqref="L123"/>
    </sheetView>
  </sheetViews>
  <sheetFormatPr defaultColWidth="9.00390625" defaultRowHeight="12.75"/>
  <cols>
    <col min="1" max="1" width="10.125" style="1" customWidth="1"/>
    <col min="2" max="2" width="9.625" style="1" customWidth="1"/>
    <col min="3" max="3" width="66.75390625" style="1" customWidth="1"/>
    <col min="4" max="4" width="21.875" style="1" customWidth="1"/>
    <col min="5" max="5" width="18.00390625" style="1" customWidth="1"/>
    <col min="6" max="6" width="19.125" style="1" customWidth="1"/>
    <col min="7" max="7" width="20.875" style="1" customWidth="1"/>
    <col min="8" max="8" width="32.25390625" style="1" customWidth="1"/>
    <col min="9" max="9" width="38.375" style="1" customWidth="1"/>
    <col min="10" max="10" width="20.625" style="1" customWidth="1"/>
    <col min="11" max="11" width="18.125" style="1" customWidth="1"/>
    <col min="12" max="12" width="67.375" style="1" customWidth="1"/>
    <col min="13" max="13" width="61.625" style="1" hidden="1" customWidth="1"/>
    <col min="14" max="14" width="63.125" style="1" hidden="1" customWidth="1"/>
    <col min="15" max="15" width="43.875" style="1" hidden="1" customWidth="1"/>
    <col min="16" max="16" width="8.625" style="1" customWidth="1"/>
    <col min="17" max="17" width="16.25390625" style="1" customWidth="1"/>
    <col min="18" max="18" width="16.75390625" style="1" customWidth="1"/>
    <col min="19" max="19" width="14.25390625" style="1" customWidth="1"/>
    <col min="20" max="20" width="13.25390625" style="1" customWidth="1"/>
    <col min="21" max="21" width="16.125" style="1" customWidth="1"/>
    <col min="22" max="22" width="9.125" style="1" customWidth="1"/>
    <col min="23" max="23" width="11.00390625" style="1" bestFit="1" customWidth="1"/>
    <col min="24" max="16384" width="9.125" style="1" customWidth="1"/>
  </cols>
  <sheetData>
    <row r="1" spans="1:15" ht="2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19" t="s">
        <v>292</v>
      </c>
      <c r="O1" s="19" t="s">
        <v>0</v>
      </c>
    </row>
    <row r="2" spans="1:15" ht="28.5" customHeight="1">
      <c r="A2" s="2"/>
      <c r="B2" s="2"/>
      <c r="C2" s="2"/>
      <c r="D2" s="2"/>
      <c r="E2" s="2"/>
      <c r="F2" s="2"/>
      <c r="G2" s="3"/>
      <c r="H2" s="3"/>
      <c r="I2" s="2"/>
      <c r="J2" s="2"/>
      <c r="K2" s="2"/>
      <c r="L2" s="19" t="s">
        <v>62</v>
      </c>
      <c r="M2" s="31"/>
      <c r="N2" s="31"/>
      <c r="O2" s="32" t="s">
        <v>62</v>
      </c>
    </row>
    <row r="3" spans="1:15" ht="28.5" customHeight="1">
      <c r="A3" s="2"/>
      <c r="B3" s="2"/>
      <c r="C3" s="2"/>
      <c r="D3" s="2"/>
      <c r="E3" s="2"/>
      <c r="F3" s="2"/>
      <c r="G3" s="3"/>
      <c r="H3" s="3"/>
      <c r="I3" s="2"/>
      <c r="J3" s="2"/>
      <c r="K3" s="2"/>
      <c r="L3" s="19" t="s">
        <v>1</v>
      </c>
      <c r="M3" s="31"/>
      <c r="N3" s="31"/>
      <c r="O3" s="32" t="s">
        <v>1</v>
      </c>
    </row>
    <row r="4" spans="1:15" ht="21" customHeight="1">
      <c r="A4" s="2"/>
      <c r="B4" s="2"/>
      <c r="C4" s="2"/>
      <c r="D4" s="2"/>
      <c r="E4" s="2"/>
      <c r="F4" s="2"/>
      <c r="G4" s="3"/>
      <c r="H4" s="3"/>
      <c r="I4" s="2"/>
      <c r="J4" s="2"/>
      <c r="K4" s="2"/>
      <c r="L4" s="19"/>
      <c r="M4" s="31"/>
      <c r="N4" s="31"/>
      <c r="O4" s="32"/>
    </row>
    <row r="5" spans="1:15" ht="27" customHeight="1">
      <c r="A5" s="2"/>
      <c r="B5" s="2"/>
      <c r="C5" s="2"/>
      <c r="D5" s="2"/>
      <c r="E5" s="2"/>
      <c r="F5" s="2"/>
      <c r="G5" s="3"/>
      <c r="H5" s="3"/>
      <c r="I5" s="2"/>
      <c r="J5" s="55"/>
      <c r="K5" s="56"/>
      <c r="L5" s="57" t="s">
        <v>125</v>
      </c>
      <c r="M5" s="31"/>
      <c r="N5" s="31"/>
      <c r="O5" s="32"/>
    </row>
    <row r="6" spans="1:15" ht="28.5" customHeight="1">
      <c r="A6" s="2"/>
      <c r="B6" s="2"/>
      <c r="C6" s="2"/>
      <c r="D6" s="2"/>
      <c r="E6" s="2"/>
      <c r="F6" s="2"/>
      <c r="G6" s="3"/>
      <c r="H6" s="3"/>
      <c r="I6" s="2"/>
      <c r="J6" s="55"/>
      <c r="K6" s="56"/>
      <c r="L6" s="57" t="s">
        <v>63</v>
      </c>
      <c r="M6" s="31"/>
      <c r="N6" s="31"/>
      <c r="O6" s="32"/>
    </row>
    <row r="7" spans="1:15" ht="27" customHeight="1">
      <c r="A7" s="2"/>
      <c r="B7" s="2"/>
      <c r="C7" s="2"/>
      <c r="D7" s="2"/>
      <c r="E7" s="2"/>
      <c r="F7" s="2"/>
      <c r="G7" s="3"/>
      <c r="H7" s="3"/>
      <c r="I7" s="2"/>
      <c r="J7" s="55"/>
      <c r="K7" s="56"/>
      <c r="L7" s="57" t="s">
        <v>297</v>
      </c>
      <c r="M7" s="31"/>
      <c r="N7" s="31"/>
      <c r="O7" s="32"/>
    </row>
    <row r="8" spans="1:12" ht="20.25">
      <c r="A8" s="2" t="s">
        <v>298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</row>
    <row r="9" spans="1:17" ht="27.75" customHeight="1">
      <c r="A9" s="2" t="s">
        <v>182</v>
      </c>
      <c r="B9" s="2"/>
      <c r="C9" s="2"/>
      <c r="D9" s="2"/>
      <c r="E9" s="2"/>
      <c r="F9" s="2"/>
      <c r="G9" s="3"/>
      <c r="H9" s="3"/>
      <c r="I9" s="3"/>
      <c r="J9" s="3"/>
      <c r="K9" s="3"/>
      <c r="L9" s="3"/>
      <c r="N9" s="31" t="s">
        <v>61</v>
      </c>
      <c r="O9" s="15"/>
      <c r="P9" s="15"/>
      <c r="Q9" s="15"/>
    </row>
    <row r="10" spans="1:14" ht="31.5" customHeight="1">
      <c r="A10" s="2" t="s">
        <v>295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N10" s="31" t="s">
        <v>63</v>
      </c>
    </row>
    <row r="11" spans="1:14" ht="36.75" customHeight="1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N11" s="31" t="s">
        <v>64</v>
      </c>
    </row>
    <row r="12" spans="1:12" ht="34.5" customHeight="1">
      <c r="A12" s="215" t="s">
        <v>296</v>
      </c>
      <c r="B12" s="216"/>
      <c r="C12" s="216"/>
      <c r="D12" s="216"/>
      <c r="E12" s="216"/>
      <c r="F12" s="216"/>
      <c r="G12" s="216"/>
      <c r="H12" s="216"/>
      <c r="I12" s="216"/>
      <c r="J12" s="217"/>
      <c r="K12" s="3"/>
      <c r="L12" s="3"/>
    </row>
    <row r="13" spans="1:12" ht="30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8" ht="137.25" customHeight="1" thickBot="1">
      <c r="A14" s="117" t="s">
        <v>2</v>
      </c>
      <c r="B14" s="118" t="s">
        <v>3</v>
      </c>
      <c r="C14" s="119" t="s">
        <v>65</v>
      </c>
      <c r="D14" s="120" t="s">
        <v>5</v>
      </c>
      <c r="E14" s="117" t="s">
        <v>126</v>
      </c>
      <c r="F14" s="117" t="s">
        <v>66</v>
      </c>
      <c r="G14" s="120" t="s">
        <v>67</v>
      </c>
      <c r="H14" s="117" t="s">
        <v>68</v>
      </c>
      <c r="I14" s="117" t="s">
        <v>4</v>
      </c>
      <c r="J14" s="120" t="s">
        <v>97</v>
      </c>
      <c r="K14" s="117" t="s">
        <v>69</v>
      </c>
      <c r="L14" s="117" t="s">
        <v>6</v>
      </c>
      <c r="M14" s="17"/>
      <c r="N14" s="8"/>
      <c r="O14" s="8"/>
      <c r="P14" s="34"/>
      <c r="Q14" s="8"/>
      <c r="R14" s="8"/>
    </row>
    <row r="15" spans="1:18" ht="18.75" thickBot="1">
      <c r="A15" s="121">
        <v>1</v>
      </c>
      <c r="B15" s="122">
        <v>2</v>
      </c>
      <c r="C15" s="121">
        <v>3</v>
      </c>
      <c r="D15" s="123">
        <v>4</v>
      </c>
      <c r="E15" s="121">
        <v>5</v>
      </c>
      <c r="F15" s="124">
        <v>6</v>
      </c>
      <c r="G15" s="121">
        <v>7</v>
      </c>
      <c r="H15" s="121">
        <v>8</v>
      </c>
      <c r="I15" s="124">
        <v>9</v>
      </c>
      <c r="J15" s="125">
        <v>10</v>
      </c>
      <c r="K15" s="121">
        <v>11</v>
      </c>
      <c r="L15" s="121">
        <v>12</v>
      </c>
      <c r="M15" s="46"/>
      <c r="N15" s="8"/>
      <c r="O15" s="8"/>
      <c r="P15" s="34"/>
      <c r="Q15" s="8"/>
      <c r="R15" s="8"/>
    </row>
    <row r="16" spans="1:17" ht="39" customHeight="1">
      <c r="A16" s="195">
        <v>1</v>
      </c>
      <c r="B16" s="196">
        <v>1</v>
      </c>
      <c r="C16" s="140" t="s">
        <v>57</v>
      </c>
      <c r="D16" s="197" t="s">
        <v>7</v>
      </c>
      <c r="E16" s="142">
        <v>140400</v>
      </c>
      <c r="F16" s="183">
        <v>40909</v>
      </c>
      <c r="G16" s="184">
        <v>41274</v>
      </c>
      <c r="H16" s="182" t="s">
        <v>70</v>
      </c>
      <c r="I16" s="198" t="s">
        <v>10</v>
      </c>
      <c r="J16" s="199">
        <v>40909</v>
      </c>
      <c r="K16" s="198" t="s">
        <v>76</v>
      </c>
      <c r="L16" s="200"/>
      <c r="M16" s="33"/>
      <c r="P16" s="34"/>
      <c r="Q16" s="30"/>
    </row>
    <row r="17" spans="1:18" ht="35.25" customHeight="1">
      <c r="A17" s="97">
        <v>2</v>
      </c>
      <c r="B17" s="95">
        <v>1</v>
      </c>
      <c r="C17" s="145" t="s">
        <v>58</v>
      </c>
      <c r="D17" s="112" t="s">
        <v>7</v>
      </c>
      <c r="E17" s="146">
        <v>50000</v>
      </c>
      <c r="F17" s="185">
        <v>40909</v>
      </c>
      <c r="G17" s="186">
        <v>41274</v>
      </c>
      <c r="H17" s="181" t="s">
        <v>70</v>
      </c>
      <c r="I17" s="111" t="s">
        <v>10</v>
      </c>
      <c r="J17" s="108">
        <v>40909</v>
      </c>
      <c r="K17" s="111" t="s">
        <v>76</v>
      </c>
      <c r="L17" s="90"/>
      <c r="M17" s="8"/>
      <c r="P17" s="34"/>
      <c r="Q17" s="8"/>
      <c r="R17" s="18"/>
    </row>
    <row r="18" spans="1:18" ht="45" customHeight="1">
      <c r="A18" s="107">
        <v>3</v>
      </c>
      <c r="B18" s="95">
        <v>1</v>
      </c>
      <c r="C18" s="145" t="s">
        <v>59</v>
      </c>
      <c r="D18" s="112" t="s">
        <v>7</v>
      </c>
      <c r="E18" s="148">
        <v>141000</v>
      </c>
      <c r="F18" s="185">
        <v>40909</v>
      </c>
      <c r="G18" s="186">
        <v>41274</v>
      </c>
      <c r="H18" s="181" t="s">
        <v>70</v>
      </c>
      <c r="I18" s="109" t="s">
        <v>10</v>
      </c>
      <c r="J18" s="108">
        <v>40909</v>
      </c>
      <c r="K18" s="111" t="s">
        <v>76</v>
      </c>
      <c r="L18" s="91"/>
      <c r="M18" s="8"/>
      <c r="P18" s="34"/>
      <c r="Q18" s="8"/>
      <c r="R18" s="8"/>
    </row>
    <row r="19" spans="1:18" ht="38.25" customHeight="1">
      <c r="A19" s="97">
        <v>4</v>
      </c>
      <c r="B19" s="95">
        <v>1</v>
      </c>
      <c r="C19" s="145" t="s">
        <v>60</v>
      </c>
      <c r="D19" s="112" t="s">
        <v>7</v>
      </c>
      <c r="E19" s="146">
        <v>198000</v>
      </c>
      <c r="F19" s="157">
        <v>40909</v>
      </c>
      <c r="G19" s="186">
        <v>41274</v>
      </c>
      <c r="H19" s="180" t="s">
        <v>70</v>
      </c>
      <c r="I19" s="109" t="s">
        <v>10</v>
      </c>
      <c r="J19" s="108">
        <v>40909</v>
      </c>
      <c r="K19" s="111" t="s">
        <v>76</v>
      </c>
      <c r="L19" s="91"/>
      <c r="M19" s="8"/>
      <c r="P19" s="34"/>
      <c r="Q19" s="8"/>
      <c r="R19" s="18"/>
    </row>
    <row r="20" spans="1:18" ht="37.5" customHeight="1">
      <c r="A20" s="97">
        <v>5</v>
      </c>
      <c r="B20" s="95">
        <v>1</v>
      </c>
      <c r="C20" s="145" t="s">
        <v>11</v>
      </c>
      <c r="D20" s="112" t="s">
        <v>7</v>
      </c>
      <c r="E20" s="146">
        <v>198000</v>
      </c>
      <c r="F20" s="157">
        <v>40909</v>
      </c>
      <c r="G20" s="186">
        <v>41274</v>
      </c>
      <c r="H20" s="180" t="s">
        <v>70</v>
      </c>
      <c r="I20" s="150" t="s">
        <v>10</v>
      </c>
      <c r="J20" s="99">
        <v>40909</v>
      </c>
      <c r="K20" s="109" t="s">
        <v>76</v>
      </c>
      <c r="L20" s="91"/>
      <c r="M20" s="8"/>
      <c r="N20" s="8"/>
      <c r="O20" s="8"/>
      <c r="P20" s="34"/>
      <c r="Q20" s="8"/>
      <c r="R20" s="8"/>
    </row>
    <row r="21" spans="1:18" ht="37.5" customHeight="1">
      <c r="A21" s="107">
        <v>6</v>
      </c>
      <c r="B21" s="106">
        <v>1</v>
      </c>
      <c r="C21" s="151" t="s">
        <v>192</v>
      </c>
      <c r="D21" s="112" t="s">
        <v>7</v>
      </c>
      <c r="E21" s="148">
        <f>270604/1.18</f>
        <v>229325.42372881356</v>
      </c>
      <c r="F21" s="157">
        <v>40969</v>
      </c>
      <c r="G21" s="187">
        <v>41000</v>
      </c>
      <c r="H21" s="181" t="s">
        <v>72</v>
      </c>
      <c r="I21" s="150" t="s">
        <v>10</v>
      </c>
      <c r="J21" s="108">
        <v>40969</v>
      </c>
      <c r="K21" s="111" t="s">
        <v>102</v>
      </c>
      <c r="L21" s="90"/>
      <c r="M21" s="8"/>
      <c r="N21" s="8"/>
      <c r="O21" s="8"/>
      <c r="P21" s="34"/>
      <c r="Q21" s="8"/>
      <c r="R21" s="8"/>
    </row>
    <row r="22" spans="1:18" ht="38.25" customHeight="1">
      <c r="A22" s="107">
        <v>7</v>
      </c>
      <c r="B22" s="106">
        <v>1</v>
      </c>
      <c r="C22" s="151" t="s">
        <v>142</v>
      </c>
      <c r="D22" s="112" t="s">
        <v>7</v>
      </c>
      <c r="E22" s="148">
        <f>1113400-E39-221000-334632</f>
        <v>307768</v>
      </c>
      <c r="F22" s="157">
        <v>41183</v>
      </c>
      <c r="G22" s="187">
        <v>41244</v>
      </c>
      <c r="H22" s="181" t="s">
        <v>72</v>
      </c>
      <c r="I22" s="152" t="s">
        <v>14</v>
      </c>
      <c r="J22" s="149">
        <v>41183</v>
      </c>
      <c r="K22" s="111" t="s">
        <v>102</v>
      </c>
      <c r="L22" s="90"/>
      <c r="M22" s="8"/>
      <c r="N22" s="8"/>
      <c r="O22" s="8"/>
      <c r="P22" s="34"/>
      <c r="Q22" s="8"/>
      <c r="R22" s="8"/>
    </row>
    <row r="23" spans="1:18" ht="41.25" customHeight="1">
      <c r="A23" s="107">
        <v>8</v>
      </c>
      <c r="B23" s="106">
        <v>1</v>
      </c>
      <c r="C23" s="151" t="s">
        <v>207</v>
      </c>
      <c r="D23" s="141" t="s">
        <v>7</v>
      </c>
      <c r="E23" s="148">
        <f>1563500-E21</f>
        <v>1334174.5762711863</v>
      </c>
      <c r="F23" s="153">
        <v>41003</v>
      </c>
      <c r="G23" s="187">
        <v>41091</v>
      </c>
      <c r="H23" s="181" t="s">
        <v>72</v>
      </c>
      <c r="I23" s="152" t="s">
        <v>14</v>
      </c>
      <c r="J23" s="108">
        <v>41000</v>
      </c>
      <c r="K23" s="111" t="s">
        <v>102</v>
      </c>
      <c r="L23" s="90"/>
      <c r="M23" s="8"/>
      <c r="N23" s="8" t="s">
        <v>55</v>
      </c>
      <c r="O23" s="8"/>
      <c r="P23" s="34"/>
      <c r="Q23" s="8"/>
      <c r="R23" s="8"/>
    </row>
    <row r="24" spans="1:18" s="69" customFormat="1" ht="36.75" customHeight="1">
      <c r="A24" s="97">
        <v>9</v>
      </c>
      <c r="B24" s="95">
        <v>1</v>
      </c>
      <c r="C24" s="151" t="s">
        <v>208</v>
      </c>
      <c r="D24" s="112" t="s">
        <v>7</v>
      </c>
      <c r="E24" s="148">
        <f>828400-250000</f>
        <v>578400</v>
      </c>
      <c r="F24" s="153">
        <v>41061</v>
      </c>
      <c r="G24" s="187">
        <v>41091</v>
      </c>
      <c r="H24" s="181" t="s">
        <v>72</v>
      </c>
      <c r="I24" s="154" t="s">
        <v>14</v>
      </c>
      <c r="J24" s="155">
        <v>41061</v>
      </c>
      <c r="K24" s="109" t="s">
        <v>102</v>
      </c>
      <c r="L24" s="92"/>
      <c r="M24" s="67"/>
      <c r="N24" s="67"/>
      <c r="O24" s="67"/>
      <c r="P24" s="66"/>
      <c r="Q24" s="67"/>
      <c r="R24" s="67"/>
    </row>
    <row r="25" spans="1:18" ht="27.75" customHeight="1">
      <c r="A25" s="107">
        <v>10</v>
      </c>
      <c r="B25" s="112">
        <v>1</v>
      </c>
      <c r="C25" s="151" t="s">
        <v>193</v>
      </c>
      <c r="D25" s="141" t="s">
        <v>7</v>
      </c>
      <c r="E25" s="148">
        <v>250000</v>
      </c>
      <c r="F25" s="153">
        <v>41061</v>
      </c>
      <c r="G25" s="187">
        <v>41061</v>
      </c>
      <c r="H25" s="181" t="s">
        <v>72</v>
      </c>
      <c r="I25" s="150" t="s">
        <v>10</v>
      </c>
      <c r="J25" s="144">
        <v>41061</v>
      </c>
      <c r="K25" s="109" t="s">
        <v>102</v>
      </c>
      <c r="L25" s="92"/>
      <c r="M25" s="8"/>
      <c r="N25" s="8"/>
      <c r="O25" s="8"/>
      <c r="P25" s="34"/>
      <c r="Q25" s="8"/>
      <c r="R25" s="8"/>
    </row>
    <row r="26" spans="1:18" ht="42" customHeight="1">
      <c r="A26" s="97">
        <v>11</v>
      </c>
      <c r="B26" s="112">
        <v>1</v>
      </c>
      <c r="C26" s="151" t="s">
        <v>209</v>
      </c>
      <c r="D26" s="141" t="s">
        <v>7</v>
      </c>
      <c r="E26" s="148">
        <v>644000</v>
      </c>
      <c r="F26" s="153">
        <v>41030</v>
      </c>
      <c r="G26" s="187">
        <v>41091</v>
      </c>
      <c r="H26" s="181" t="s">
        <v>72</v>
      </c>
      <c r="I26" s="156" t="s">
        <v>14</v>
      </c>
      <c r="J26" s="144">
        <v>41030</v>
      </c>
      <c r="K26" s="109" t="s">
        <v>102</v>
      </c>
      <c r="L26" s="92"/>
      <c r="M26" s="8"/>
      <c r="N26" s="8"/>
      <c r="O26" s="8"/>
      <c r="P26" s="34"/>
      <c r="Q26" s="8"/>
      <c r="R26" s="8"/>
    </row>
    <row r="27" spans="1:18" ht="44.25" customHeight="1">
      <c r="A27" s="107">
        <v>12</v>
      </c>
      <c r="B27" s="112">
        <v>1</v>
      </c>
      <c r="C27" s="151" t="s">
        <v>194</v>
      </c>
      <c r="D27" s="141" t="s">
        <v>7</v>
      </c>
      <c r="E27" s="148">
        <v>110000</v>
      </c>
      <c r="F27" s="153">
        <v>41061</v>
      </c>
      <c r="G27" s="187">
        <v>41061</v>
      </c>
      <c r="H27" s="181" t="s">
        <v>72</v>
      </c>
      <c r="I27" s="150" t="s">
        <v>10</v>
      </c>
      <c r="J27" s="144">
        <v>41061</v>
      </c>
      <c r="K27" s="109" t="s">
        <v>102</v>
      </c>
      <c r="L27" s="92"/>
      <c r="M27" s="8"/>
      <c r="N27" s="8"/>
      <c r="O27" s="8"/>
      <c r="P27" s="34"/>
      <c r="Q27" s="8"/>
      <c r="R27" s="8"/>
    </row>
    <row r="28" spans="1:18" ht="42" customHeight="1">
      <c r="A28" s="97">
        <v>13</v>
      </c>
      <c r="B28" s="112">
        <v>1</v>
      </c>
      <c r="C28" s="151" t="s">
        <v>195</v>
      </c>
      <c r="D28" s="141" t="s">
        <v>7</v>
      </c>
      <c r="E28" s="148">
        <v>80000</v>
      </c>
      <c r="F28" s="157">
        <v>41094</v>
      </c>
      <c r="G28" s="187">
        <v>41094</v>
      </c>
      <c r="H28" s="181" t="s">
        <v>72</v>
      </c>
      <c r="I28" s="150" t="s">
        <v>10</v>
      </c>
      <c r="J28" s="155">
        <v>41094</v>
      </c>
      <c r="K28" s="109" t="s">
        <v>102</v>
      </c>
      <c r="L28" s="92"/>
      <c r="M28" s="8"/>
      <c r="N28" s="8"/>
      <c r="O28" s="8"/>
      <c r="P28" s="34"/>
      <c r="Q28" s="8"/>
      <c r="R28" s="8"/>
    </row>
    <row r="29" spans="1:18" ht="42" customHeight="1">
      <c r="A29" s="107">
        <v>14</v>
      </c>
      <c r="B29" s="112">
        <v>1</v>
      </c>
      <c r="C29" s="151" t="s">
        <v>334</v>
      </c>
      <c r="D29" s="141" t="s">
        <v>7</v>
      </c>
      <c r="E29" s="148">
        <v>70000</v>
      </c>
      <c r="F29" s="157">
        <v>41064</v>
      </c>
      <c r="G29" s="187">
        <v>41064</v>
      </c>
      <c r="H29" s="181" t="s">
        <v>72</v>
      </c>
      <c r="I29" s="150" t="s">
        <v>10</v>
      </c>
      <c r="J29" s="155">
        <v>41064</v>
      </c>
      <c r="K29" s="109" t="s">
        <v>102</v>
      </c>
      <c r="L29" s="92"/>
      <c r="M29" s="8"/>
      <c r="N29" s="8"/>
      <c r="O29" s="8"/>
      <c r="P29" s="34"/>
      <c r="Q29" s="8"/>
      <c r="R29" s="8"/>
    </row>
    <row r="30" spans="1:18" ht="42" customHeight="1">
      <c r="A30" s="97">
        <v>15</v>
      </c>
      <c r="B30" s="112">
        <v>1</v>
      </c>
      <c r="C30" s="151" t="s">
        <v>71</v>
      </c>
      <c r="D30" s="141" t="s">
        <v>7</v>
      </c>
      <c r="E30" s="148">
        <v>420900</v>
      </c>
      <c r="F30" s="153">
        <v>41003</v>
      </c>
      <c r="G30" s="187">
        <v>41061</v>
      </c>
      <c r="H30" s="180" t="s">
        <v>91</v>
      </c>
      <c r="I30" s="150" t="s">
        <v>10</v>
      </c>
      <c r="J30" s="155">
        <v>41003</v>
      </c>
      <c r="K30" s="109" t="s">
        <v>102</v>
      </c>
      <c r="L30" s="92"/>
      <c r="M30" s="8"/>
      <c r="N30" s="8"/>
      <c r="O30" s="8"/>
      <c r="P30" s="34"/>
      <c r="Q30" s="8"/>
      <c r="R30" s="8"/>
    </row>
    <row r="31" spans="1:18" ht="30" customHeight="1">
      <c r="A31" s="107">
        <v>16</v>
      </c>
      <c r="B31" s="112">
        <v>1</v>
      </c>
      <c r="C31" s="145" t="s">
        <v>196</v>
      </c>
      <c r="D31" s="141" t="s">
        <v>7</v>
      </c>
      <c r="E31" s="148">
        <f>1512680/1.18</f>
        <v>1281932.2033898307</v>
      </c>
      <c r="F31" s="157">
        <v>40969</v>
      </c>
      <c r="G31" s="187">
        <v>41000</v>
      </c>
      <c r="H31" s="180" t="s">
        <v>74</v>
      </c>
      <c r="I31" s="154" t="s">
        <v>14</v>
      </c>
      <c r="J31" s="155">
        <v>41061</v>
      </c>
      <c r="K31" s="109" t="s">
        <v>102</v>
      </c>
      <c r="L31" s="92"/>
      <c r="M31" s="8"/>
      <c r="N31" s="8"/>
      <c r="O31" s="8"/>
      <c r="P31" s="34"/>
      <c r="Q31" s="8"/>
      <c r="R31" s="8"/>
    </row>
    <row r="32" spans="1:18" ht="35.25" customHeight="1">
      <c r="A32" s="97">
        <v>17</v>
      </c>
      <c r="B32" s="112">
        <v>1</v>
      </c>
      <c r="C32" s="145" t="s">
        <v>333</v>
      </c>
      <c r="D32" s="141" t="s">
        <v>7</v>
      </c>
      <c r="E32" s="148">
        <v>521700</v>
      </c>
      <c r="F32" s="153">
        <v>41030</v>
      </c>
      <c r="G32" s="187">
        <v>41061</v>
      </c>
      <c r="H32" s="180" t="s">
        <v>74</v>
      </c>
      <c r="I32" s="154" t="s">
        <v>14</v>
      </c>
      <c r="J32" s="155">
        <v>41030</v>
      </c>
      <c r="K32" s="109" t="s">
        <v>102</v>
      </c>
      <c r="L32" s="92"/>
      <c r="M32" s="8"/>
      <c r="N32" s="8"/>
      <c r="O32" s="8"/>
      <c r="P32" s="34"/>
      <c r="Q32" s="8"/>
      <c r="R32" s="8"/>
    </row>
    <row r="33" spans="1:18" ht="35.25" customHeight="1">
      <c r="A33" s="107">
        <v>18</v>
      </c>
      <c r="B33" s="112">
        <v>1</v>
      </c>
      <c r="C33" s="151" t="s">
        <v>197</v>
      </c>
      <c r="D33" s="141" t="s">
        <v>7</v>
      </c>
      <c r="E33" s="148">
        <v>50000</v>
      </c>
      <c r="F33" s="153">
        <v>41030</v>
      </c>
      <c r="G33" s="187">
        <v>41030</v>
      </c>
      <c r="H33" s="180" t="s">
        <v>74</v>
      </c>
      <c r="I33" s="97" t="s">
        <v>10</v>
      </c>
      <c r="J33" s="155">
        <v>41030</v>
      </c>
      <c r="K33" s="109" t="s">
        <v>102</v>
      </c>
      <c r="L33" s="92"/>
      <c r="M33" s="8"/>
      <c r="N33" s="8"/>
      <c r="O33" s="8"/>
      <c r="P33" s="34"/>
      <c r="Q33" s="8"/>
      <c r="R33" s="8"/>
    </row>
    <row r="34" spans="1:18" ht="35.25" customHeight="1">
      <c r="A34" s="97">
        <v>19</v>
      </c>
      <c r="B34" s="112">
        <v>1</v>
      </c>
      <c r="C34" s="151" t="s">
        <v>198</v>
      </c>
      <c r="D34" s="141" t="s">
        <v>7</v>
      </c>
      <c r="E34" s="148">
        <v>593800</v>
      </c>
      <c r="F34" s="153">
        <v>41000</v>
      </c>
      <c r="G34" s="187">
        <v>41061</v>
      </c>
      <c r="H34" s="180" t="s">
        <v>74</v>
      </c>
      <c r="I34" s="154" t="s">
        <v>14</v>
      </c>
      <c r="J34" s="155">
        <v>41000</v>
      </c>
      <c r="K34" s="109" t="s">
        <v>102</v>
      </c>
      <c r="L34" s="92"/>
      <c r="M34" s="8"/>
      <c r="N34" s="8"/>
      <c r="O34" s="8"/>
      <c r="P34" s="34"/>
      <c r="Q34" s="8"/>
      <c r="R34" s="8"/>
    </row>
    <row r="35" spans="1:18" ht="35.25" customHeight="1">
      <c r="A35" s="107">
        <v>20</v>
      </c>
      <c r="B35" s="112">
        <v>1</v>
      </c>
      <c r="C35" s="151" t="s">
        <v>199</v>
      </c>
      <c r="D35" s="141" t="s">
        <v>7</v>
      </c>
      <c r="E35" s="148">
        <v>292000</v>
      </c>
      <c r="F35" s="153">
        <v>41000</v>
      </c>
      <c r="G35" s="187">
        <v>41061</v>
      </c>
      <c r="H35" s="180" t="s">
        <v>74</v>
      </c>
      <c r="I35" s="97" t="s">
        <v>10</v>
      </c>
      <c r="J35" s="155">
        <v>41000</v>
      </c>
      <c r="K35" s="109" t="s">
        <v>102</v>
      </c>
      <c r="L35" s="92"/>
      <c r="M35" s="8"/>
      <c r="N35" s="8"/>
      <c r="O35" s="8"/>
      <c r="P35" s="34"/>
      <c r="Q35" s="8"/>
      <c r="R35" s="8"/>
    </row>
    <row r="36" spans="1:18" ht="35.25" customHeight="1">
      <c r="A36" s="97">
        <v>21</v>
      </c>
      <c r="B36" s="112">
        <v>1</v>
      </c>
      <c r="C36" s="151" t="s">
        <v>200</v>
      </c>
      <c r="D36" s="141" t="s">
        <v>7</v>
      </c>
      <c r="E36" s="148">
        <v>34400</v>
      </c>
      <c r="F36" s="153">
        <v>41000</v>
      </c>
      <c r="G36" s="186">
        <v>41000</v>
      </c>
      <c r="H36" s="180" t="s">
        <v>74</v>
      </c>
      <c r="I36" s="97" t="s">
        <v>10</v>
      </c>
      <c r="J36" s="155">
        <v>41000</v>
      </c>
      <c r="K36" s="109" t="s">
        <v>102</v>
      </c>
      <c r="L36" s="92"/>
      <c r="M36" s="8"/>
      <c r="N36" s="8"/>
      <c r="O36" s="8"/>
      <c r="P36" s="34"/>
      <c r="Q36" s="8"/>
      <c r="R36" s="8"/>
    </row>
    <row r="37" spans="1:18" ht="35.25" customHeight="1">
      <c r="A37" s="107">
        <v>22</v>
      </c>
      <c r="B37" s="112">
        <v>1</v>
      </c>
      <c r="C37" s="151" t="s">
        <v>201</v>
      </c>
      <c r="D37" s="141" t="s">
        <v>7</v>
      </c>
      <c r="E37" s="148">
        <v>180000</v>
      </c>
      <c r="F37" s="157">
        <v>41064</v>
      </c>
      <c r="G37" s="186">
        <v>41094</v>
      </c>
      <c r="H37" s="180" t="s">
        <v>74</v>
      </c>
      <c r="I37" s="97" t="s">
        <v>10</v>
      </c>
      <c r="J37" s="155">
        <v>41061</v>
      </c>
      <c r="K37" s="109" t="s">
        <v>102</v>
      </c>
      <c r="L37" s="92"/>
      <c r="M37" s="8"/>
      <c r="N37" s="8"/>
      <c r="O37" s="8"/>
      <c r="P37" s="34"/>
      <c r="Q37" s="8"/>
      <c r="R37" s="8"/>
    </row>
    <row r="38" spans="1:18" ht="35.25" customHeight="1">
      <c r="A38" s="97">
        <v>23</v>
      </c>
      <c r="B38" s="112">
        <v>1</v>
      </c>
      <c r="C38" s="145" t="s">
        <v>202</v>
      </c>
      <c r="D38" s="141" t="s">
        <v>7</v>
      </c>
      <c r="E38" s="148">
        <f>727594/1.18</f>
        <v>616605.0847457628</v>
      </c>
      <c r="F38" s="157">
        <v>40969</v>
      </c>
      <c r="G38" s="187">
        <v>41000</v>
      </c>
      <c r="H38" s="181" t="s">
        <v>73</v>
      </c>
      <c r="I38" s="154" t="s">
        <v>14</v>
      </c>
      <c r="J38" s="155">
        <v>40969</v>
      </c>
      <c r="K38" s="109" t="s">
        <v>102</v>
      </c>
      <c r="L38" s="92"/>
      <c r="M38" s="8"/>
      <c r="N38" s="8"/>
      <c r="O38" s="8"/>
      <c r="P38" s="34"/>
      <c r="Q38" s="8"/>
      <c r="R38" s="8"/>
    </row>
    <row r="39" spans="1:18" ht="35.25" customHeight="1">
      <c r="A39" s="107">
        <v>24</v>
      </c>
      <c r="B39" s="112">
        <v>1</v>
      </c>
      <c r="C39" s="145" t="s">
        <v>203</v>
      </c>
      <c r="D39" s="141" t="s">
        <v>7</v>
      </c>
      <c r="E39" s="148">
        <v>250000</v>
      </c>
      <c r="F39" s="157">
        <v>40969</v>
      </c>
      <c r="G39" s="187">
        <v>41000</v>
      </c>
      <c r="H39" s="181" t="s">
        <v>73</v>
      </c>
      <c r="I39" s="97" t="s">
        <v>10</v>
      </c>
      <c r="J39" s="155">
        <v>40969</v>
      </c>
      <c r="K39" s="109" t="s">
        <v>102</v>
      </c>
      <c r="L39" s="92"/>
      <c r="M39" s="8"/>
      <c r="N39" s="8"/>
      <c r="O39" s="8"/>
      <c r="P39" s="34"/>
      <c r="Q39" s="8"/>
      <c r="R39" s="8"/>
    </row>
    <row r="40" spans="1:18" ht="35.25" customHeight="1">
      <c r="A40" s="97">
        <v>25</v>
      </c>
      <c r="B40" s="112">
        <v>1</v>
      </c>
      <c r="C40" s="151" t="s">
        <v>204</v>
      </c>
      <c r="D40" s="141" t="s">
        <v>7</v>
      </c>
      <c r="E40" s="148">
        <v>303400</v>
      </c>
      <c r="F40" s="157">
        <v>41000</v>
      </c>
      <c r="G40" s="187">
        <v>41030</v>
      </c>
      <c r="H40" s="181" t="s">
        <v>73</v>
      </c>
      <c r="I40" s="97" t="s">
        <v>10</v>
      </c>
      <c r="J40" s="155">
        <v>41000</v>
      </c>
      <c r="K40" s="109" t="s">
        <v>102</v>
      </c>
      <c r="L40" s="92"/>
      <c r="M40" s="8"/>
      <c r="N40" s="8"/>
      <c r="O40" s="8"/>
      <c r="P40" s="34"/>
      <c r="Q40" s="8"/>
      <c r="R40" s="8"/>
    </row>
    <row r="41" spans="1:18" ht="35.25" customHeight="1">
      <c r="A41" s="107">
        <v>26</v>
      </c>
      <c r="B41" s="112">
        <v>1</v>
      </c>
      <c r="C41" s="151" t="s">
        <v>205</v>
      </c>
      <c r="D41" s="141" t="s">
        <v>7</v>
      </c>
      <c r="E41" s="148">
        <v>365900</v>
      </c>
      <c r="F41" s="157">
        <v>41030</v>
      </c>
      <c r="G41" s="187">
        <v>41061</v>
      </c>
      <c r="H41" s="181" t="s">
        <v>73</v>
      </c>
      <c r="I41" s="97" t="s">
        <v>10</v>
      </c>
      <c r="J41" s="155">
        <v>41030</v>
      </c>
      <c r="K41" s="109" t="s">
        <v>102</v>
      </c>
      <c r="L41" s="92"/>
      <c r="M41" s="8"/>
      <c r="N41" s="8"/>
      <c r="O41" s="8"/>
      <c r="P41" s="34"/>
      <c r="Q41" s="8"/>
      <c r="R41" s="8"/>
    </row>
    <row r="42" spans="1:18" ht="35.25" customHeight="1">
      <c r="A42" s="97">
        <v>27</v>
      </c>
      <c r="B42" s="112">
        <v>1</v>
      </c>
      <c r="C42" s="151" t="s">
        <v>206</v>
      </c>
      <c r="D42" s="141" t="s">
        <v>7</v>
      </c>
      <c r="E42" s="148">
        <v>1263700</v>
      </c>
      <c r="F42" s="157">
        <v>41030</v>
      </c>
      <c r="G42" s="187">
        <v>41061</v>
      </c>
      <c r="H42" s="181" t="s">
        <v>73</v>
      </c>
      <c r="I42" s="154" t="s">
        <v>14</v>
      </c>
      <c r="J42" s="155">
        <v>41030</v>
      </c>
      <c r="K42" s="109" t="s">
        <v>102</v>
      </c>
      <c r="L42" s="92"/>
      <c r="M42" s="8"/>
      <c r="N42" s="8"/>
      <c r="O42" s="8"/>
      <c r="P42" s="34"/>
      <c r="Q42" s="8"/>
      <c r="R42" s="8"/>
    </row>
    <row r="43" spans="1:18" ht="35.25" customHeight="1">
      <c r="A43" s="107">
        <v>28</v>
      </c>
      <c r="B43" s="112">
        <v>1</v>
      </c>
      <c r="C43" s="151" t="s">
        <v>210</v>
      </c>
      <c r="D43" s="141" t="s">
        <v>7</v>
      </c>
      <c r="E43" s="148">
        <v>288000</v>
      </c>
      <c r="F43" s="157">
        <v>40940</v>
      </c>
      <c r="G43" s="186">
        <v>40940</v>
      </c>
      <c r="H43" s="181" t="s">
        <v>73</v>
      </c>
      <c r="I43" s="97" t="s">
        <v>10</v>
      </c>
      <c r="J43" s="149">
        <v>40940</v>
      </c>
      <c r="K43" s="109" t="s">
        <v>102</v>
      </c>
      <c r="L43" s="92"/>
      <c r="M43" s="8"/>
      <c r="N43" s="8"/>
      <c r="O43" s="8"/>
      <c r="P43" s="34"/>
      <c r="Q43" s="8"/>
      <c r="R43" s="8"/>
    </row>
    <row r="44" spans="1:18" ht="33.75" customHeight="1">
      <c r="A44" s="97">
        <v>29</v>
      </c>
      <c r="B44" s="112">
        <v>1</v>
      </c>
      <c r="C44" s="151" t="s">
        <v>211</v>
      </c>
      <c r="D44" s="141" t="s">
        <v>7</v>
      </c>
      <c r="E44" s="148">
        <v>440400</v>
      </c>
      <c r="F44" s="157">
        <v>41064</v>
      </c>
      <c r="G44" s="188">
        <v>41094</v>
      </c>
      <c r="H44" s="180" t="s">
        <v>73</v>
      </c>
      <c r="I44" s="97" t="s">
        <v>10</v>
      </c>
      <c r="J44" s="149">
        <v>41064</v>
      </c>
      <c r="K44" s="109" t="s">
        <v>102</v>
      </c>
      <c r="L44" s="92"/>
      <c r="M44" s="8"/>
      <c r="N44" s="8"/>
      <c r="O44" s="8"/>
      <c r="P44" s="34"/>
      <c r="Q44" s="8"/>
      <c r="R44" s="8"/>
    </row>
    <row r="45" spans="1:18" ht="42.75" customHeight="1">
      <c r="A45" s="107">
        <v>30</v>
      </c>
      <c r="B45" s="112">
        <v>1</v>
      </c>
      <c r="C45" s="151" t="s">
        <v>212</v>
      </c>
      <c r="D45" s="141" t="s">
        <v>7</v>
      </c>
      <c r="E45" s="148">
        <v>197000</v>
      </c>
      <c r="F45" s="157">
        <v>41061</v>
      </c>
      <c r="G45" s="188">
        <v>41061</v>
      </c>
      <c r="H45" s="180" t="s">
        <v>73</v>
      </c>
      <c r="I45" s="97" t="s">
        <v>10</v>
      </c>
      <c r="J45" s="149">
        <v>41061</v>
      </c>
      <c r="K45" s="109" t="s">
        <v>102</v>
      </c>
      <c r="L45" s="92"/>
      <c r="M45" s="8"/>
      <c r="N45" s="8"/>
      <c r="O45" s="8"/>
      <c r="P45" s="34"/>
      <c r="Q45" s="8"/>
      <c r="R45" s="8"/>
    </row>
    <row r="46" spans="1:18" ht="39.75" customHeight="1">
      <c r="A46" s="97">
        <v>31</v>
      </c>
      <c r="B46" s="112">
        <v>1</v>
      </c>
      <c r="C46" s="145" t="s">
        <v>214</v>
      </c>
      <c r="D46" s="141" t="s">
        <v>7</v>
      </c>
      <c r="E46" s="146">
        <v>380000</v>
      </c>
      <c r="F46" s="157">
        <v>41030</v>
      </c>
      <c r="G46" s="188">
        <v>41030</v>
      </c>
      <c r="H46" s="180" t="s">
        <v>73</v>
      </c>
      <c r="I46" s="97" t="s">
        <v>10</v>
      </c>
      <c r="J46" s="149">
        <v>41030</v>
      </c>
      <c r="K46" s="111" t="s">
        <v>102</v>
      </c>
      <c r="L46" s="92"/>
      <c r="M46" s="8"/>
      <c r="N46" s="8" t="s">
        <v>54</v>
      </c>
      <c r="O46" s="8"/>
      <c r="P46" s="34"/>
      <c r="Q46" s="8"/>
      <c r="R46" s="18"/>
    </row>
    <row r="47" spans="1:18" ht="38.25" customHeight="1">
      <c r="A47" s="107">
        <v>32</v>
      </c>
      <c r="B47" s="112">
        <v>1</v>
      </c>
      <c r="C47" s="145" t="s">
        <v>213</v>
      </c>
      <c r="D47" s="141" t="s">
        <v>7</v>
      </c>
      <c r="E47" s="146">
        <v>1011300</v>
      </c>
      <c r="F47" s="153">
        <v>41000</v>
      </c>
      <c r="G47" s="187">
        <v>41061</v>
      </c>
      <c r="H47" s="181" t="s">
        <v>216</v>
      </c>
      <c r="I47" s="158" t="s">
        <v>14</v>
      </c>
      <c r="J47" s="144">
        <v>41000</v>
      </c>
      <c r="K47" s="111" t="s">
        <v>102</v>
      </c>
      <c r="L47" s="92"/>
      <c r="M47" s="8"/>
      <c r="N47" s="8" t="s">
        <v>56</v>
      </c>
      <c r="O47" s="18" t="str">
        <f>H47</f>
        <v>Краснослободское МО</v>
      </c>
      <c r="P47" s="34"/>
      <c r="Q47" s="8"/>
      <c r="R47" s="18"/>
    </row>
    <row r="48" spans="1:18" ht="38.25" customHeight="1">
      <c r="A48" s="97">
        <v>33</v>
      </c>
      <c r="B48" s="112">
        <v>1</v>
      </c>
      <c r="C48" s="145" t="s">
        <v>215</v>
      </c>
      <c r="D48" s="141" t="s">
        <v>7</v>
      </c>
      <c r="E48" s="148">
        <v>380000</v>
      </c>
      <c r="F48" s="157">
        <v>41030</v>
      </c>
      <c r="G48" s="188">
        <v>41030</v>
      </c>
      <c r="H48" s="181" t="s">
        <v>216</v>
      </c>
      <c r="I48" s="97" t="s">
        <v>10</v>
      </c>
      <c r="J48" s="149">
        <v>41030</v>
      </c>
      <c r="K48" s="111" t="s">
        <v>102</v>
      </c>
      <c r="L48" s="92"/>
      <c r="M48" s="8"/>
      <c r="N48" s="8"/>
      <c r="O48" s="18"/>
      <c r="P48" s="34"/>
      <c r="Q48" s="8"/>
      <c r="R48" s="18"/>
    </row>
    <row r="49" spans="1:21" ht="38.25" customHeight="1">
      <c r="A49" s="107">
        <v>34</v>
      </c>
      <c r="B49" s="112">
        <v>1</v>
      </c>
      <c r="C49" s="145" t="s">
        <v>119</v>
      </c>
      <c r="D49" s="141" t="s">
        <v>7</v>
      </c>
      <c r="E49" s="148">
        <f>294200</f>
        <v>294200</v>
      </c>
      <c r="F49" s="157">
        <v>40909</v>
      </c>
      <c r="G49" s="186">
        <v>41274</v>
      </c>
      <c r="H49" s="181" t="s">
        <v>72</v>
      </c>
      <c r="I49" s="97" t="s">
        <v>10</v>
      </c>
      <c r="J49" s="149">
        <v>40909</v>
      </c>
      <c r="K49" s="109" t="s">
        <v>102</v>
      </c>
      <c r="L49" s="91"/>
      <c r="M49" s="49"/>
      <c r="N49" s="22"/>
      <c r="O49" s="35"/>
      <c r="P49" s="34"/>
      <c r="Q49" s="8"/>
      <c r="R49" s="18"/>
      <c r="S49" s="8"/>
      <c r="T49" s="8"/>
      <c r="U49" s="18"/>
    </row>
    <row r="50" spans="1:21" s="69" customFormat="1" ht="41.25" customHeight="1">
      <c r="A50" s="97">
        <v>35</v>
      </c>
      <c r="B50" s="112">
        <v>1</v>
      </c>
      <c r="C50" s="145" t="s">
        <v>299</v>
      </c>
      <c r="D50" s="141" t="s">
        <v>7</v>
      </c>
      <c r="E50" s="148">
        <f>'[23]2012 (2)'!$O$28*1000+'[23]2012 (2)'!$M$41*1000</f>
        <v>360000</v>
      </c>
      <c r="F50" s="157">
        <v>41000</v>
      </c>
      <c r="G50" s="186">
        <v>41274</v>
      </c>
      <c r="H50" s="180" t="s">
        <v>72</v>
      </c>
      <c r="I50" s="97" t="s">
        <v>10</v>
      </c>
      <c r="J50" s="149">
        <v>41000</v>
      </c>
      <c r="K50" s="109" t="s">
        <v>102</v>
      </c>
      <c r="L50" s="91"/>
      <c r="M50" s="63"/>
      <c r="N50" s="64"/>
      <c r="O50" s="65"/>
      <c r="P50" s="66"/>
      <c r="Q50" s="67"/>
      <c r="R50" s="68"/>
      <c r="S50" s="67"/>
      <c r="T50" s="67"/>
      <c r="U50" s="68"/>
    </row>
    <row r="51" spans="1:21" s="69" customFormat="1" ht="41.25" customHeight="1">
      <c r="A51" s="107">
        <v>36</v>
      </c>
      <c r="B51" s="112">
        <v>1</v>
      </c>
      <c r="C51" s="145" t="s">
        <v>300</v>
      </c>
      <c r="D51" s="141" t="s">
        <v>7</v>
      </c>
      <c r="E51" s="148">
        <f>('[23]2012 (2)'!$N$69+'[23]2012 (2)'!$N$80+'[23]2012 (2)'!$O$87)*1000</f>
        <v>170000</v>
      </c>
      <c r="F51" s="157">
        <v>41000</v>
      </c>
      <c r="G51" s="186">
        <v>41274</v>
      </c>
      <c r="H51" s="180" t="s">
        <v>94</v>
      </c>
      <c r="I51" s="97" t="s">
        <v>10</v>
      </c>
      <c r="J51" s="149">
        <v>41000</v>
      </c>
      <c r="K51" s="109" t="s">
        <v>102</v>
      </c>
      <c r="L51" s="91"/>
      <c r="M51" s="63"/>
      <c r="N51" s="64"/>
      <c r="O51" s="65"/>
      <c r="P51" s="66"/>
      <c r="Q51" s="67"/>
      <c r="R51" s="68"/>
      <c r="S51" s="67"/>
      <c r="T51" s="67"/>
      <c r="U51" s="68"/>
    </row>
    <row r="52" spans="1:21" s="69" customFormat="1" ht="41.25" customHeight="1">
      <c r="A52" s="97">
        <v>37</v>
      </c>
      <c r="B52" s="112">
        <v>1</v>
      </c>
      <c r="C52" s="145" t="s">
        <v>301</v>
      </c>
      <c r="D52" s="141" t="s">
        <v>7</v>
      </c>
      <c r="E52" s="148">
        <f>'[23]2012 (2)'!$L$50*1000</f>
        <v>60000</v>
      </c>
      <c r="F52" s="157">
        <v>41000</v>
      </c>
      <c r="G52" s="186">
        <v>41274</v>
      </c>
      <c r="H52" s="180" t="s">
        <v>228</v>
      </c>
      <c r="I52" s="97" t="s">
        <v>10</v>
      </c>
      <c r="J52" s="149">
        <v>41000</v>
      </c>
      <c r="K52" s="109" t="s">
        <v>102</v>
      </c>
      <c r="L52" s="91"/>
      <c r="M52" s="63"/>
      <c r="N52" s="64"/>
      <c r="O52" s="65"/>
      <c r="P52" s="66"/>
      <c r="Q52" s="67"/>
      <c r="R52" s="68"/>
      <c r="S52" s="67"/>
      <c r="T52" s="67"/>
      <c r="U52" s="68"/>
    </row>
    <row r="53" spans="1:21" s="69" customFormat="1" ht="41.25" customHeight="1">
      <c r="A53" s="107">
        <v>38</v>
      </c>
      <c r="B53" s="112">
        <v>1</v>
      </c>
      <c r="C53" s="145" t="s">
        <v>302</v>
      </c>
      <c r="D53" s="141" t="s">
        <v>7</v>
      </c>
      <c r="E53" s="211">
        <f>('[23]2012 (2)'!$L$106)*1000</f>
        <v>70000</v>
      </c>
      <c r="F53" s="157">
        <v>41000</v>
      </c>
      <c r="G53" s="186">
        <v>41274</v>
      </c>
      <c r="H53" s="180" t="s">
        <v>73</v>
      </c>
      <c r="I53" s="97" t="s">
        <v>10</v>
      </c>
      <c r="J53" s="149">
        <v>41000</v>
      </c>
      <c r="K53" s="109" t="s">
        <v>102</v>
      </c>
      <c r="L53" s="91"/>
      <c r="M53" s="63"/>
      <c r="N53" s="64"/>
      <c r="O53" s="65"/>
      <c r="P53" s="66"/>
      <c r="Q53" s="67"/>
      <c r="R53" s="68"/>
      <c r="S53" s="67"/>
      <c r="T53" s="67"/>
      <c r="U53" s="68"/>
    </row>
    <row r="54" spans="1:21" s="69" customFormat="1" ht="41.25" customHeight="1">
      <c r="A54" s="97">
        <v>39</v>
      </c>
      <c r="B54" s="112">
        <v>1</v>
      </c>
      <c r="C54" s="145" t="s">
        <v>303</v>
      </c>
      <c r="D54" s="141" t="s">
        <v>7</v>
      </c>
      <c r="E54" s="148">
        <f>'[23]2012 (2)'!$O$135*1000</f>
        <v>40000</v>
      </c>
      <c r="F54" s="157">
        <v>41000</v>
      </c>
      <c r="G54" s="186">
        <v>41274</v>
      </c>
      <c r="H54" s="180" t="s">
        <v>164</v>
      </c>
      <c r="I54" s="97" t="s">
        <v>10</v>
      </c>
      <c r="J54" s="149">
        <v>41000</v>
      </c>
      <c r="K54" s="109" t="s">
        <v>102</v>
      </c>
      <c r="L54" s="91"/>
      <c r="M54" s="63"/>
      <c r="N54" s="64"/>
      <c r="O54" s="65"/>
      <c r="P54" s="66"/>
      <c r="Q54" s="67"/>
      <c r="R54" s="68"/>
      <c r="S54" s="67"/>
      <c r="T54" s="67"/>
      <c r="U54" s="68"/>
    </row>
    <row r="55" spans="1:21" s="69" customFormat="1" ht="27.75" customHeight="1">
      <c r="A55" s="107">
        <v>40</v>
      </c>
      <c r="B55" s="112">
        <v>1</v>
      </c>
      <c r="C55" s="145" t="s">
        <v>335</v>
      </c>
      <c r="D55" s="141" t="s">
        <v>7</v>
      </c>
      <c r="E55" s="148">
        <v>250000</v>
      </c>
      <c r="F55" s="157">
        <v>40909</v>
      </c>
      <c r="G55" s="186">
        <v>41274</v>
      </c>
      <c r="H55" s="180" t="s">
        <v>72</v>
      </c>
      <c r="I55" s="150" t="s">
        <v>10</v>
      </c>
      <c r="J55" s="99">
        <v>40909</v>
      </c>
      <c r="K55" s="109" t="s">
        <v>102</v>
      </c>
      <c r="L55" s="91"/>
      <c r="M55" s="63"/>
      <c r="N55" s="64"/>
      <c r="O55" s="65"/>
      <c r="P55" s="66"/>
      <c r="Q55" s="67"/>
      <c r="R55" s="68"/>
      <c r="S55" s="67"/>
      <c r="T55" s="67"/>
      <c r="U55" s="68"/>
    </row>
    <row r="56" spans="1:21" s="69" customFormat="1" ht="26.25" customHeight="1" thickBot="1">
      <c r="A56" s="97">
        <v>41</v>
      </c>
      <c r="B56" s="112">
        <v>1</v>
      </c>
      <c r="C56" s="151" t="s">
        <v>191</v>
      </c>
      <c r="D56" s="112" t="s">
        <v>7</v>
      </c>
      <c r="E56" s="148">
        <f>'[2]19.01'!$E$22+'[2]19.01'!$E$23</f>
        <v>228813.5593220339</v>
      </c>
      <c r="F56" s="157">
        <v>40969</v>
      </c>
      <c r="G56" s="186">
        <v>40999</v>
      </c>
      <c r="H56" s="180" t="s">
        <v>72</v>
      </c>
      <c r="I56" s="112" t="s">
        <v>10</v>
      </c>
      <c r="J56" s="108">
        <v>40969</v>
      </c>
      <c r="K56" s="141" t="s">
        <v>102</v>
      </c>
      <c r="L56" s="90"/>
      <c r="M56" s="70"/>
      <c r="N56" s="71"/>
      <c r="O56" s="72"/>
      <c r="P56" s="66"/>
      <c r="Q56" s="67"/>
      <c r="R56" s="67"/>
      <c r="S56" s="67"/>
      <c r="T56" s="67"/>
      <c r="U56" s="68"/>
    </row>
    <row r="57" spans="1:16" s="69" customFormat="1" ht="25.5" customHeight="1" thickBot="1">
      <c r="A57" s="107">
        <v>42</v>
      </c>
      <c r="B57" s="112">
        <v>1</v>
      </c>
      <c r="C57" s="151" t="s">
        <v>144</v>
      </c>
      <c r="D57" s="141" t="s">
        <v>12</v>
      </c>
      <c r="E57" s="148">
        <f>'[3]Оргтехника свыше 40 тыс.'!$E$16</f>
        <v>577294.2372881356</v>
      </c>
      <c r="F57" s="185">
        <v>41030</v>
      </c>
      <c r="G57" s="189">
        <v>41030</v>
      </c>
      <c r="H57" s="181" t="s">
        <v>72</v>
      </c>
      <c r="I57" s="158" t="s">
        <v>183</v>
      </c>
      <c r="J57" s="108">
        <v>41000</v>
      </c>
      <c r="K57" s="106" t="s">
        <v>220</v>
      </c>
      <c r="L57" s="90"/>
      <c r="M57" s="73"/>
      <c r="N57" s="74"/>
      <c r="O57" s="75"/>
      <c r="P57" s="76"/>
    </row>
    <row r="58" spans="1:16" s="69" customFormat="1" ht="33" customHeight="1" thickBot="1">
      <c r="A58" s="107"/>
      <c r="B58" s="159">
        <v>2</v>
      </c>
      <c r="C58" s="151" t="s">
        <v>143</v>
      </c>
      <c r="D58" s="141" t="s">
        <v>12</v>
      </c>
      <c r="E58" s="148">
        <f>'[3]Оргтехника стоимостью до 40 тыс'!$E$21-'[3]Оргтехника стоимостью до 40 тыс'!$E$15-'[3]Оргтехника стоимостью до 40 тыс'!$E$16-'[3]Оргтехника стоимостью до 40 тыс'!$E$17-'[3]Оргтехника стоимостью до 40 тыс'!$E$18</f>
        <v>826845.2542372883</v>
      </c>
      <c r="F58" s="185">
        <v>41030</v>
      </c>
      <c r="G58" s="186">
        <v>41030</v>
      </c>
      <c r="H58" s="181" t="s">
        <v>72</v>
      </c>
      <c r="I58" s="158" t="s">
        <v>183</v>
      </c>
      <c r="J58" s="108">
        <v>41000</v>
      </c>
      <c r="K58" s="106" t="s">
        <v>113</v>
      </c>
      <c r="L58" s="90"/>
      <c r="M58" s="73"/>
      <c r="N58" s="74"/>
      <c r="O58" s="75"/>
      <c r="P58" s="76"/>
    </row>
    <row r="59" spans="1:16" ht="27" customHeight="1">
      <c r="A59" s="93">
        <v>43</v>
      </c>
      <c r="B59" s="213" t="s">
        <v>332</v>
      </c>
      <c r="C59" s="145" t="s">
        <v>323</v>
      </c>
      <c r="D59" s="141" t="s">
        <v>12</v>
      </c>
      <c r="E59" s="146">
        <f>'[4]ИП-план'!$K$15*1000+'[5]ИП-план'!$K$18*1000-14400</f>
        <v>2902700</v>
      </c>
      <c r="F59" s="157">
        <v>41000</v>
      </c>
      <c r="G59" s="187">
        <v>41000</v>
      </c>
      <c r="H59" s="181" t="s">
        <v>72</v>
      </c>
      <c r="I59" s="158" t="s">
        <v>183</v>
      </c>
      <c r="J59" s="149">
        <v>41000</v>
      </c>
      <c r="K59" s="95" t="s">
        <v>103</v>
      </c>
      <c r="L59" s="96"/>
      <c r="M59" s="51"/>
      <c r="N59" s="14"/>
      <c r="O59" s="48"/>
      <c r="P59" s="45"/>
    </row>
    <row r="60" spans="1:21" ht="45" customHeight="1">
      <c r="A60" s="97">
        <v>44</v>
      </c>
      <c r="B60" s="213" t="s">
        <v>332</v>
      </c>
      <c r="C60" s="145" t="s">
        <v>145</v>
      </c>
      <c r="D60" s="141" t="s">
        <v>12</v>
      </c>
      <c r="E60" s="146">
        <f>'[4]ИП-план'!$K$21*1000</f>
        <v>365900</v>
      </c>
      <c r="F60" s="157">
        <v>41000</v>
      </c>
      <c r="G60" s="187">
        <v>41000</v>
      </c>
      <c r="H60" s="181" t="s">
        <v>72</v>
      </c>
      <c r="I60" s="158" t="s">
        <v>183</v>
      </c>
      <c r="J60" s="149">
        <v>41000</v>
      </c>
      <c r="K60" s="95" t="s">
        <v>217</v>
      </c>
      <c r="L60" s="96"/>
      <c r="M60" s="27" t="s">
        <v>8</v>
      </c>
      <c r="N60" s="23" t="s">
        <v>34</v>
      </c>
      <c r="O60" s="36"/>
      <c r="P60" s="45"/>
      <c r="Q60" s="8"/>
      <c r="R60" s="8"/>
      <c r="S60" s="8"/>
      <c r="T60" s="8"/>
      <c r="U60" s="8"/>
    </row>
    <row r="61" spans="1:21" ht="33.75" customHeight="1">
      <c r="A61" s="97">
        <v>45</v>
      </c>
      <c r="B61" s="213" t="s">
        <v>332</v>
      </c>
      <c r="C61" s="160" t="s">
        <v>322</v>
      </c>
      <c r="D61" s="141" t="s">
        <v>12</v>
      </c>
      <c r="E61" s="146">
        <f>'[4]ИП-план'!$K$24*1000</f>
        <v>474830.5084745763</v>
      </c>
      <c r="F61" s="157">
        <v>41000</v>
      </c>
      <c r="G61" s="187">
        <v>41000</v>
      </c>
      <c r="H61" s="181" t="s">
        <v>72</v>
      </c>
      <c r="I61" s="158" t="s">
        <v>14</v>
      </c>
      <c r="J61" s="149">
        <v>41000</v>
      </c>
      <c r="K61" s="95" t="s">
        <v>180</v>
      </c>
      <c r="L61" s="91" t="s">
        <v>324</v>
      </c>
      <c r="M61" s="27"/>
      <c r="N61" s="23"/>
      <c r="O61" s="36"/>
      <c r="P61" s="45"/>
      <c r="Q61" s="8"/>
      <c r="R61" s="8"/>
      <c r="S61" s="8"/>
      <c r="T61" s="8"/>
      <c r="U61" s="8"/>
    </row>
    <row r="62" spans="1:21" ht="41.25" customHeight="1">
      <c r="A62" s="97">
        <v>46</v>
      </c>
      <c r="B62" s="213" t="s">
        <v>332</v>
      </c>
      <c r="C62" s="160" t="s">
        <v>321</v>
      </c>
      <c r="D62" s="141" t="s">
        <v>12</v>
      </c>
      <c r="E62" s="146">
        <f>'[4]ИП-план'!$K$27*1000+14400</f>
        <v>316000</v>
      </c>
      <c r="F62" s="157">
        <v>41000</v>
      </c>
      <c r="G62" s="187">
        <v>41000</v>
      </c>
      <c r="H62" s="181" t="s">
        <v>72</v>
      </c>
      <c r="I62" s="158" t="s">
        <v>14</v>
      </c>
      <c r="J62" s="149">
        <v>41000</v>
      </c>
      <c r="K62" s="95" t="s">
        <v>218</v>
      </c>
      <c r="L62" s="91" t="s">
        <v>324</v>
      </c>
      <c r="M62" s="27"/>
      <c r="N62" s="23"/>
      <c r="O62" s="36"/>
      <c r="P62" s="45"/>
      <c r="Q62" s="8"/>
      <c r="R62" s="8"/>
      <c r="S62" s="8"/>
      <c r="T62" s="8"/>
      <c r="U62" s="8"/>
    </row>
    <row r="63" spans="1:21" ht="33.75" customHeight="1">
      <c r="A63" s="97">
        <v>47</v>
      </c>
      <c r="B63" s="94">
        <v>1</v>
      </c>
      <c r="C63" s="160" t="s">
        <v>219</v>
      </c>
      <c r="D63" s="112" t="s">
        <v>36</v>
      </c>
      <c r="E63" s="146">
        <f>36467500-1270500-29600297</f>
        <v>5596703</v>
      </c>
      <c r="F63" s="185">
        <v>41091</v>
      </c>
      <c r="G63" s="186">
        <v>41274</v>
      </c>
      <c r="H63" s="181" t="s">
        <v>72</v>
      </c>
      <c r="I63" s="158" t="s">
        <v>14</v>
      </c>
      <c r="J63" s="143">
        <v>41091</v>
      </c>
      <c r="K63" s="95" t="s">
        <v>104</v>
      </c>
      <c r="L63" s="91"/>
      <c r="M63" s="27"/>
      <c r="N63" s="23"/>
      <c r="O63" s="36"/>
      <c r="P63" s="45"/>
      <c r="Q63" s="8"/>
      <c r="R63" s="8"/>
      <c r="S63" s="8"/>
      <c r="T63" s="8"/>
      <c r="U63" s="8"/>
    </row>
    <row r="64" spans="1:21" ht="36.75" customHeight="1">
      <c r="A64" s="97">
        <v>48</v>
      </c>
      <c r="B64" s="94">
        <v>1</v>
      </c>
      <c r="C64" s="145" t="s">
        <v>308</v>
      </c>
      <c r="D64" s="161" t="s">
        <v>12</v>
      </c>
      <c r="E64" s="146">
        <f>50000</f>
        <v>50000</v>
      </c>
      <c r="F64" s="157">
        <v>40909</v>
      </c>
      <c r="G64" s="149">
        <v>40940</v>
      </c>
      <c r="H64" s="180" t="s">
        <v>72</v>
      </c>
      <c r="I64" s="97" t="s">
        <v>10</v>
      </c>
      <c r="J64" s="149">
        <v>40909</v>
      </c>
      <c r="K64" s="95" t="s">
        <v>222</v>
      </c>
      <c r="L64" s="98"/>
      <c r="M64" s="27"/>
      <c r="N64" s="23"/>
      <c r="O64" s="36"/>
      <c r="P64" s="45"/>
      <c r="Q64" s="8"/>
      <c r="R64" s="8"/>
      <c r="S64" s="8"/>
      <c r="T64" s="8"/>
      <c r="U64" s="8"/>
    </row>
    <row r="65" spans="1:21" ht="36.75" customHeight="1">
      <c r="A65" s="97">
        <v>49</v>
      </c>
      <c r="B65" s="94">
        <v>1</v>
      </c>
      <c r="C65" s="145" t="s">
        <v>304</v>
      </c>
      <c r="D65" s="161" t="s">
        <v>12</v>
      </c>
      <c r="E65" s="146">
        <f>'[24]Инв4'!$C$70*1000-E64</f>
        <v>150000</v>
      </c>
      <c r="F65" s="157">
        <v>41000</v>
      </c>
      <c r="G65" s="186">
        <v>41274</v>
      </c>
      <c r="H65" s="180" t="s">
        <v>94</v>
      </c>
      <c r="I65" s="97" t="s">
        <v>10</v>
      </c>
      <c r="J65" s="149">
        <v>41000</v>
      </c>
      <c r="K65" s="95" t="s">
        <v>222</v>
      </c>
      <c r="L65" s="98"/>
      <c r="M65" s="27"/>
      <c r="N65" s="23"/>
      <c r="O65" s="36"/>
      <c r="P65" s="45"/>
      <c r="Q65" s="8"/>
      <c r="R65" s="8"/>
      <c r="S65" s="8"/>
      <c r="T65" s="8"/>
      <c r="U65" s="8"/>
    </row>
    <row r="66" spans="1:21" ht="36.75" customHeight="1">
      <c r="A66" s="97">
        <v>50</v>
      </c>
      <c r="B66" s="112">
        <v>1</v>
      </c>
      <c r="C66" s="145" t="s">
        <v>305</v>
      </c>
      <c r="D66" s="161" t="s">
        <v>12</v>
      </c>
      <c r="E66" s="146">
        <f>'[24]Инв4'!$C$71*1000</f>
        <v>105000</v>
      </c>
      <c r="F66" s="157">
        <v>41000</v>
      </c>
      <c r="G66" s="186">
        <v>41274</v>
      </c>
      <c r="H66" s="180" t="s">
        <v>228</v>
      </c>
      <c r="I66" s="97" t="s">
        <v>10</v>
      </c>
      <c r="J66" s="149">
        <v>41000</v>
      </c>
      <c r="K66" s="95" t="s">
        <v>222</v>
      </c>
      <c r="L66" s="98"/>
      <c r="M66" s="27"/>
      <c r="N66" s="23"/>
      <c r="O66" s="36"/>
      <c r="P66" s="45"/>
      <c r="Q66" s="8"/>
      <c r="R66" s="8"/>
      <c r="S66" s="8"/>
      <c r="T66" s="8"/>
      <c r="U66" s="8"/>
    </row>
    <row r="67" spans="1:21" ht="34.5" customHeight="1">
      <c r="A67" s="97">
        <v>51</v>
      </c>
      <c r="B67" s="112">
        <v>1</v>
      </c>
      <c r="C67" s="145" t="s">
        <v>306</v>
      </c>
      <c r="D67" s="161" t="s">
        <v>12</v>
      </c>
      <c r="E67" s="146">
        <f>'[24]Инв4'!$C$67*1000</f>
        <v>150000</v>
      </c>
      <c r="F67" s="157">
        <v>41000</v>
      </c>
      <c r="G67" s="186">
        <v>41274</v>
      </c>
      <c r="H67" s="180" t="s">
        <v>73</v>
      </c>
      <c r="I67" s="97" t="s">
        <v>10</v>
      </c>
      <c r="J67" s="149">
        <v>41000</v>
      </c>
      <c r="K67" s="95" t="s">
        <v>222</v>
      </c>
      <c r="L67" s="98"/>
      <c r="M67" s="27"/>
      <c r="N67" s="23"/>
      <c r="O67" s="36"/>
      <c r="P67" s="45"/>
      <c r="Q67" s="8"/>
      <c r="R67" s="8"/>
      <c r="S67" s="8"/>
      <c r="T67" s="8"/>
      <c r="U67" s="8"/>
    </row>
    <row r="68" spans="1:21" ht="34.5" customHeight="1">
      <c r="A68" s="97">
        <v>52</v>
      </c>
      <c r="B68" s="112">
        <v>1</v>
      </c>
      <c r="C68" s="145" t="s">
        <v>307</v>
      </c>
      <c r="D68" s="161" t="s">
        <v>12</v>
      </c>
      <c r="E68" s="146">
        <f>'[24]Инв4'!$C$69*1000</f>
        <v>80000</v>
      </c>
      <c r="F68" s="157">
        <v>41000</v>
      </c>
      <c r="G68" s="186">
        <v>41274</v>
      </c>
      <c r="H68" s="180" t="s">
        <v>164</v>
      </c>
      <c r="I68" s="97" t="s">
        <v>10</v>
      </c>
      <c r="J68" s="149">
        <v>41000</v>
      </c>
      <c r="K68" s="95" t="s">
        <v>222</v>
      </c>
      <c r="L68" s="98"/>
      <c r="M68" s="27"/>
      <c r="N68" s="23"/>
      <c r="O68" s="36"/>
      <c r="P68" s="45"/>
      <c r="Q68" s="8"/>
      <c r="R68" s="8"/>
      <c r="S68" s="8"/>
      <c r="T68" s="8"/>
      <c r="U68" s="8"/>
    </row>
    <row r="69" spans="1:21" ht="28.5" customHeight="1">
      <c r="A69" s="97">
        <v>53</v>
      </c>
      <c r="B69" s="94">
        <v>1</v>
      </c>
      <c r="C69" s="145" t="s">
        <v>221</v>
      </c>
      <c r="D69" s="112" t="s">
        <v>36</v>
      </c>
      <c r="E69" s="146">
        <v>112200</v>
      </c>
      <c r="F69" s="157">
        <v>40969</v>
      </c>
      <c r="G69" s="186">
        <v>40969</v>
      </c>
      <c r="H69" s="180" t="s">
        <v>73</v>
      </c>
      <c r="I69" s="150" t="s">
        <v>10</v>
      </c>
      <c r="J69" s="99">
        <v>40969</v>
      </c>
      <c r="K69" s="95" t="s">
        <v>105</v>
      </c>
      <c r="L69" s="100"/>
      <c r="M69" s="27"/>
      <c r="N69" s="23"/>
      <c r="O69" s="36"/>
      <c r="P69" s="45"/>
      <c r="Q69" s="8"/>
      <c r="R69" s="8"/>
      <c r="S69" s="8"/>
      <c r="T69" s="8"/>
      <c r="U69" s="8"/>
    </row>
    <row r="70" spans="1:21" ht="25.5" customHeight="1">
      <c r="A70" s="97">
        <v>54</v>
      </c>
      <c r="B70" s="94">
        <v>1</v>
      </c>
      <c r="C70" s="145" t="s">
        <v>223</v>
      </c>
      <c r="D70" s="112" t="s">
        <v>36</v>
      </c>
      <c r="E70" s="146">
        <f>('[5]ИП-план'!$K$48+'[5]ИП-план'!$K$51+'[5]ИП-план'!$K$54)*1000</f>
        <v>3959068.9999999995</v>
      </c>
      <c r="F70" s="157">
        <v>40969</v>
      </c>
      <c r="G70" s="186">
        <v>40969</v>
      </c>
      <c r="H70" s="180" t="s">
        <v>72</v>
      </c>
      <c r="I70" s="158" t="s">
        <v>14</v>
      </c>
      <c r="J70" s="99">
        <v>40969</v>
      </c>
      <c r="K70" s="95" t="s">
        <v>226</v>
      </c>
      <c r="L70" s="100"/>
      <c r="M70" s="27"/>
      <c r="N70" s="23"/>
      <c r="O70" s="36"/>
      <c r="P70" s="45"/>
      <c r="Q70" s="8"/>
      <c r="R70" s="8"/>
      <c r="S70" s="8"/>
      <c r="T70" s="8"/>
      <c r="U70" s="8"/>
    </row>
    <row r="71" spans="1:21" ht="25.5" customHeight="1" thickBot="1">
      <c r="A71" s="97">
        <v>55</v>
      </c>
      <c r="B71" s="94">
        <v>1</v>
      </c>
      <c r="C71" s="145" t="s">
        <v>336</v>
      </c>
      <c r="D71" s="112" t="s">
        <v>36</v>
      </c>
      <c r="E71" s="146">
        <f>'[5]ИП-план'!$K$65*1000</f>
        <v>5989830.5</v>
      </c>
      <c r="F71" s="157">
        <v>41061</v>
      </c>
      <c r="G71" s="186">
        <v>41214</v>
      </c>
      <c r="H71" s="180" t="s">
        <v>74</v>
      </c>
      <c r="I71" s="158" t="s">
        <v>14</v>
      </c>
      <c r="J71" s="149">
        <v>41061</v>
      </c>
      <c r="K71" s="95" t="s">
        <v>224</v>
      </c>
      <c r="L71" s="98"/>
      <c r="M71" s="27" t="s">
        <v>8</v>
      </c>
      <c r="N71" s="23" t="s">
        <v>50</v>
      </c>
      <c r="O71" s="36"/>
      <c r="P71" s="45"/>
      <c r="Q71" s="8"/>
      <c r="R71" s="8"/>
      <c r="S71" s="8"/>
      <c r="T71" s="8"/>
      <c r="U71" s="18"/>
    </row>
    <row r="72" spans="1:21" ht="24" customHeight="1" thickBot="1">
      <c r="A72" s="97">
        <v>56</v>
      </c>
      <c r="B72" s="101">
        <v>1</v>
      </c>
      <c r="C72" s="145" t="s">
        <v>337</v>
      </c>
      <c r="D72" s="112" t="s">
        <v>36</v>
      </c>
      <c r="E72" s="148">
        <f>'[5]ИП-план'!$K$68*1000</f>
        <v>4634406.77</v>
      </c>
      <c r="F72" s="157">
        <v>41061</v>
      </c>
      <c r="G72" s="186">
        <v>41214</v>
      </c>
      <c r="H72" s="180" t="s">
        <v>74</v>
      </c>
      <c r="I72" s="158" t="s">
        <v>14</v>
      </c>
      <c r="J72" s="149">
        <v>41061</v>
      </c>
      <c r="K72" s="95" t="s">
        <v>225</v>
      </c>
      <c r="L72" s="90"/>
      <c r="M72" s="52"/>
      <c r="N72" s="9"/>
      <c r="O72" s="39"/>
      <c r="P72" s="45"/>
      <c r="Q72" s="8"/>
      <c r="R72" s="8"/>
      <c r="S72" s="8"/>
      <c r="T72" s="8"/>
      <c r="U72" s="18"/>
    </row>
    <row r="73" spans="1:21" ht="24.75" customHeight="1">
      <c r="A73" s="97">
        <v>57</v>
      </c>
      <c r="B73" s="102">
        <v>1</v>
      </c>
      <c r="C73" s="160" t="s">
        <v>227</v>
      </c>
      <c r="D73" s="112" t="s">
        <v>36</v>
      </c>
      <c r="E73" s="146">
        <f>'[5]ИП-план'!$K$74*1000</f>
        <v>81900</v>
      </c>
      <c r="F73" s="157">
        <v>41030</v>
      </c>
      <c r="G73" s="186">
        <v>41030</v>
      </c>
      <c r="H73" s="181" t="s">
        <v>228</v>
      </c>
      <c r="I73" s="109" t="s">
        <v>10</v>
      </c>
      <c r="J73" s="149">
        <v>41030</v>
      </c>
      <c r="K73" s="95" t="s">
        <v>106</v>
      </c>
      <c r="L73" s="91"/>
      <c r="M73" s="53" t="s">
        <v>8</v>
      </c>
      <c r="N73" s="11" t="s">
        <v>9</v>
      </c>
      <c r="O73" s="26"/>
      <c r="P73" s="45"/>
      <c r="Q73" s="8"/>
      <c r="R73" s="8"/>
      <c r="S73" s="8"/>
      <c r="T73" s="8"/>
      <c r="U73" s="18"/>
    </row>
    <row r="74" spans="1:21" ht="24.75" customHeight="1">
      <c r="A74" s="97">
        <v>58</v>
      </c>
      <c r="B74" s="103">
        <v>1</v>
      </c>
      <c r="C74" s="160" t="s">
        <v>229</v>
      </c>
      <c r="D74" s="112" t="s">
        <v>36</v>
      </c>
      <c r="E74" s="146">
        <f>'[5]ИП-план'!$K$80*1000</f>
        <v>580000</v>
      </c>
      <c r="F74" s="157">
        <v>41030</v>
      </c>
      <c r="G74" s="186">
        <v>41061</v>
      </c>
      <c r="H74" s="181" t="s">
        <v>228</v>
      </c>
      <c r="I74" s="158" t="s">
        <v>14</v>
      </c>
      <c r="J74" s="149">
        <v>41030</v>
      </c>
      <c r="K74" s="95" t="s">
        <v>107</v>
      </c>
      <c r="L74" s="90"/>
      <c r="M74" s="58"/>
      <c r="N74" s="59"/>
      <c r="O74" s="60"/>
      <c r="P74" s="45"/>
      <c r="Q74" s="8"/>
      <c r="R74" s="8"/>
      <c r="S74" s="8"/>
      <c r="T74" s="8"/>
      <c r="U74" s="18"/>
    </row>
    <row r="75" spans="1:16" ht="53.25" customHeight="1">
      <c r="A75" s="97">
        <v>59</v>
      </c>
      <c r="B75" s="104">
        <v>1</v>
      </c>
      <c r="C75" s="145" t="s">
        <v>146</v>
      </c>
      <c r="D75" s="161" t="s">
        <v>12</v>
      </c>
      <c r="E75" s="146">
        <f>'[5]ИП-план'!$K$86*1000</f>
        <v>500000</v>
      </c>
      <c r="F75" s="157">
        <v>41122</v>
      </c>
      <c r="G75" s="186">
        <v>41274</v>
      </c>
      <c r="H75" s="180" t="s">
        <v>92</v>
      </c>
      <c r="I75" s="158" t="s">
        <v>14</v>
      </c>
      <c r="J75" s="149">
        <v>41122</v>
      </c>
      <c r="K75" s="95" t="s">
        <v>109</v>
      </c>
      <c r="L75" s="92"/>
      <c r="M75" s="51"/>
      <c r="N75" s="14"/>
      <c r="O75" s="44"/>
      <c r="P75" s="45"/>
    </row>
    <row r="76" spans="1:16" ht="51" customHeight="1">
      <c r="A76" s="97">
        <v>60</v>
      </c>
      <c r="B76" s="104">
        <v>1</v>
      </c>
      <c r="C76" s="145" t="s">
        <v>147</v>
      </c>
      <c r="D76" s="161" t="s">
        <v>12</v>
      </c>
      <c r="E76" s="146">
        <f>'[5]ИП-план'!$K$83*1000</f>
        <v>500000</v>
      </c>
      <c r="F76" s="157">
        <v>41122</v>
      </c>
      <c r="G76" s="186">
        <v>41274</v>
      </c>
      <c r="H76" s="180" t="s">
        <v>91</v>
      </c>
      <c r="I76" s="158" t="s">
        <v>14</v>
      </c>
      <c r="J76" s="149">
        <v>41122</v>
      </c>
      <c r="K76" s="95" t="s">
        <v>108</v>
      </c>
      <c r="L76" s="92"/>
      <c r="M76" s="51"/>
      <c r="N76" s="14"/>
      <c r="O76" s="44"/>
      <c r="P76" s="45"/>
    </row>
    <row r="77" spans="1:16" ht="41.25" customHeight="1">
      <c r="A77" s="97">
        <v>61</v>
      </c>
      <c r="B77" s="104">
        <v>1</v>
      </c>
      <c r="C77" s="145" t="s">
        <v>230</v>
      </c>
      <c r="D77" s="161" t="s">
        <v>12</v>
      </c>
      <c r="E77" s="146">
        <f>'[5]ИП-план'!$K$89*1000</f>
        <v>481000</v>
      </c>
      <c r="F77" s="157">
        <v>41061</v>
      </c>
      <c r="G77" s="186">
        <v>41274</v>
      </c>
      <c r="H77" s="180" t="s">
        <v>74</v>
      </c>
      <c r="I77" s="109" t="s">
        <v>10</v>
      </c>
      <c r="J77" s="149">
        <v>41061</v>
      </c>
      <c r="K77" s="95" t="s">
        <v>231</v>
      </c>
      <c r="L77" s="92"/>
      <c r="M77" s="51"/>
      <c r="N77" s="14"/>
      <c r="O77" s="44"/>
      <c r="P77" s="45"/>
    </row>
    <row r="78" spans="1:16" ht="42" customHeight="1">
      <c r="A78" s="97">
        <v>62</v>
      </c>
      <c r="B78" s="104">
        <v>1</v>
      </c>
      <c r="C78" s="145" t="s">
        <v>232</v>
      </c>
      <c r="D78" s="161" t="s">
        <v>12</v>
      </c>
      <c r="E78" s="146">
        <f>'[5]ИП-план'!$K$110*1000</f>
        <v>450000</v>
      </c>
      <c r="F78" s="157">
        <v>41091</v>
      </c>
      <c r="G78" s="188">
        <v>41091</v>
      </c>
      <c r="H78" s="180" t="s">
        <v>91</v>
      </c>
      <c r="I78" s="109" t="s">
        <v>10</v>
      </c>
      <c r="J78" s="149">
        <v>41091</v>
      </c>
      <c r="K78" s="105" t="s">
        <v>234</v>
      </c>
      <c r="L78" s="92"/>
      <c r="M78" s="51"/>
      <c r="N78" s="14"/>
      <c r="O78" s="44"/>
      <c r="P78" s="45"/>
    </row>
    <row r="79" spans="1:16" ht="38.25" customHeight="1">
      <c r="A79" s="97">
        <v>63</v>
      </c>
      <c r="B79" s="94">
        <v>1</v>
      </c>
      <c r="C79" s="145" t="s">
        <v>233</v>
      </c>
      <c r="D79" s="112" t="s">
        <v>36</v>
      </c>
      <c r="E79" s="146">
        <f>'[5]ИП-план'!$K$111*1000</f>
        <v>500000</v>
      </c>
      <c r="F79" s="157">
        <v>41000</v>
      </c>
      <c r="G79" s="188">
        <v>41000</v>
      </c>
      <c r="H79" s="180" t="s">
        <v>91</v>
      </c>
      <c r="I79" s="158" t="s">
        <v>14</v>
      </c>
      <c r="J79" s="149">
        <v>41000</v>
      </c>
      <c r="K79" s="105" t="s">
        <v>235</v>
      </c>
      <c r="L79" s="92"/>
      <c r="M79" s="51"/>
      <c r="N79" s="14"/>
      <c r="O79" s="44"/>
      <c r="P79" s="45"/>
    </row>
    <row r="80" spans="1:16" ht="32.25" customHeight="1" thickBot="1">
      <c r="A80" s="97">
        <v>64</v>
      </c>
      <c r="B80" s="106">
        <v>1</v>
      </c>
      <c r="C80" s="145" t="s">
        <v>37</v>
      </c>
      <c r="D80" s="112" t="s">
        <v>7</v>
      </c>
      <c r="E80" s="146">
        <f>'[6]ГСМ 19.01'!$X$27*1.051+'[6]ГСМ 19.01'!$X$88*1.051</f>
        <v>1891593.829557675</v>
      </c>
      <c r="F80" s="157">
        <v>41275</v>
      </c>
      <c r="G80" s="186">
        <v>41609</v>
      </c>
      <c r="H80" s="180" t="s">
        <v>72</v>
      </c>
      <c r="I80" s="158" t="s">
        <v>179</v>
      </c>
      <c r="J80" s="99">
        <v>41244</v>
      </c>
      <c r="K80" s="109" t="s">
        <v>77</v>
      </c>
      <c r="L80" s="162"/>
      <c r="M80" s="54"/>
      <c r="N80" s="13"/>
      <c r="O80" s="40"/>
      <c r="P80" s="45"/>
    </row>
    <row r="81" spans="1:21" ht="38.25" customHeight="1">
      <c r="A81" s="97"/>
      <c r="B81" s="106">
        <v>2</v>
      </c>
      <c r="C81" s="145" t="s">
        <v>38</v>
      </c>
      <c r="D81" s="112" t="s">
        <v>7</v>
      </c>
      <c r="E81" s="146">
        <f>'[6]ГСМ 19.01'!$X$52*1.051</f>
        <v>974218.1668209742</v>
      </c>
      <c r="F81" s="157">
        <v>41275</v>
      </c>
      <c r="G81" s="186">
        <v>41609</v>
      </c>
      <c r="H81" s="180" t="s">
        <v>93</v>
      </c>
      <c r="I81" s="158" t="s">
        <v>179</v>
      </c>
      <c r="J81" s="99">
        <v>41244</v>
      </c>
      <c r="K81" s="109" t="s">
        <v>77</v>
      </c>
      <c r="L81" s="162"/>
      <c r="M81" s="27" t="s">
        <v>8</v>
      </c>
      <c r="N81" s="23" t="s">
        <v>15</v>
      </c>
      <c r="O81" s="36"/>
      <c r="P81" s="34"/>
      <c r="Q81" s="8"/>
      <c r="R81" s="8"/>
      <c r="S81" s="8"/>
      <c r="T81" s="8"/>
      <c r="U81" s="8"/>
    </row>
    <row r="82" spans="1:21" ht="38.25" customHeight="1">
      <c r="A82" s="97"/>
      <c r="B82" s="106">
        <v>3</v>
      </c>
      <c r="C82" s="145" t="s">
        <v>39</v>
      </c>
      <c r="D82" s="112" t="s">
        <v>7</v>
      </c>
      <c r="E82" s="146">
        <f>'[6]ГСМ 19.01'!$X$74*1.051</f>
        <v>903255.1600477961</v>
      </c>
      <c r="F82" s="157">
        <v>41275</v>
      </c>
      <c r="G82" s="186">
        <v>41609</v>
      </c>
      <c r="H82" s="180" t="s">
        <v>94</v>
      </c>
      <c r="I82" s="158" t="s">
        <v>179</v>
      </c>
      <c r="J82" s="99">
        <v>41244</v>
      </c>
      <c r="K82" s="109" t="s">
        <v>77</v>
      </c>
      <c r="L82" s="162"/>
      <c r="M82" s="27" t="s">
        <v>8</v>
      </c>
      <c r="N82" s="23" t="s">
        <v>15</v>
      </c>
      <c r="O82" s="36"/>
      <c r="P82" s="34"/>
      <c r="Q82" s="8"/>
      <c r="R82" s="8"/>
      <c r="S82" s="8"/>
      <c r="T82" s="8"/>
      <c r="U82" s="8"/>
    </row>
    <row r="83" spans="1:21" ht="41.25" customHeight="1">
      <c r="A83" s="97"/>
      <c r="B83" s="106">
        <v>4</v>
      </c>
      <c r="C83" s="145" t="s">
        <v>181</v>
      </c>
      <c r="D83" s="112" t="s">
        <v>7</v>
      </c>
      <c r="E83" s="146">
        <f>'[6]ГСМ 19.01'!$X$63*1.051</f>
        <v>1093571.1432853309</v>
      </c>
      <c r="F83" s="157">
        <v>41275</v>
      </c>
      <c r="G83" s="186">
        <v>41609</v>
      </c>
      <c r="H83" s="180" t="s">
        <v>92</v>
      </c>
      <c r="I83" s="158" t="s">
        <v>179</v>
      </c>
      <c r="J83" s="99">
        <v>41244</v>
      </c>
      <c r="K83" s="109" t="s">
        <v>77</v>
      </c>
      <c r="L83" s="162"/>
      <c r="M83" s="27" t="s">
        <v>8</v>
      </c>
      <c r="N83" s="23" t="s">
        <v>15</v>
      </c>
      <c r="O83" s="36"/>
      <c r="P83" s="34"/>
      <c r="Q83" s="8"/>
      <c r="R83" s="8"/>
      <c r="S83" s="8"/>
      <c r="T83" s="8"/>
      <c r="U83" s="18"/>
    </row>
    <row r="84" spans="1:21" ht="41.25" customHeight="1">
      <c r="A84" s="97"/>
      <c r="B84" s="106">
        <v>5</v>
      </c>
      <c r="C84" s="145" t="s">
        <v>236</v>
      </c>
      <c r="D84" s="112" t="s">
        <v>7</v>
      </c>
      <c r="E84" s="146">
        <f>'[6]ГСМ 19.01'!$X$41*1.051</f>
        <v>1032092.3563884071</v>
      </c>
      <c r="F84" s="157">
        <v>41275</v>
      </c>
      <c r="G84" s="186">
        <v>41609</v>
      </c>
      <c r="H84" s="180" t="s">
        <v>91</v>
      </c>
      <c r="I84" s="158" t="s">
        <v>179</v>
      </c>
      <c r="J84" s="99">
        <v>41244</v>
      </c>
      <c r="K84" s="109" t="s">
        <v>77</v>
      </c>
      <c r="L84" s="162"/>
      <c r="M84" s="27" t="s">
        <v>8</v>
      </c>
      <c r="N84" s="23" t="s">
        <v>15</v>
      </c>
      <c r="O84" s="36"/>
      <c r="P84" s="34"/>
      <c r="Q84" s="8"/>
      <c r="R84" s="8"/>
      <c r="S84" s="8"/>
      <c r="T84" s="8"/>
      <c r="U84" s="18"/>
    </row>
    <row r="85" spans="1:21" ht="45" customHeight="1">
      <c r="A85" s="97">
        <v>65</v>
      </c>
      <c r="B85" s="213" t="s">
        <v>327</v>
      </c>
      <c r="C85" s="145" t="s">
        <v>18</v>
      </c>
      <c r="D85" s="112" t="s">
        <v>7</v>
      </c>
      <c r="E85" s="146">
        <f>1008000-15000-E86</f>
        <v>863000.1016949152</v>
      </c>
      <c r="F85" s="190">
        <v>40909</v>
      </c>
      <c r="G85" s="191">
        <v>41244</v>
      </c>
      <c r="H85" s="180" t="s">
        <v>72</v>
      </c>
      <c r="I85" s="109" t="s">
        <v>10</v>
      </c>
      <c r="J85" s="147">
        <v>40909</v>
      </c>
      <c r="K85" s="109" t="s">
        <v>113</v>
      </c>
      <c r="L85" s="91" t="s">
        <v>331</v>
      </c>
      <c r="M85" s="27" t="s">
        <v>8</v>
      </c>
      <c r="N85" s="23" t="s">
        <v>15</v>
      </c>
      <c r="O85" s="36"/>
      <c r="P85" s="34"/>
      <c r="Q85" s="8"/>
      <c r="R85" s="18"/>
      <c r="S85" s="8"/>
      <c r="T85" s="8"/>
      <c r="U85" s="18"/>
    </row>
    <row r="86" spans="1:21" ht="39.75" customHeight="1">
      <c r="A86" s="107">
        <v>66</v>
      </c>
      <c r="B86" s="94"/>
      <c r="C86" s="145" t="s">
        <v>325</v>
      </c>
      <c r="D86" s="112" t="s">
        <v>7</v>
      </c>
      <c r="E86" s="146">
        <f>12000/1.18*12+8000-34</f>
        <v>129999.89830508476</v>
      </c>
      <c r="F86" s="190">
        <v>40909</v>
      </c>
      <c r="G86" s="191">
        <v>41244</v>
      </c>
      <c r="H86" s="180" t="s">
        <v>72</v>
      </c>
      <c r="I86" s="109" t="s">
        <v>10</v>
      </c>
      <c r="J86" s="147">
        <v>40909</v>
      </c>
      <c r="K86" s="109" t="s">
        <v>113</v>
      </c>
      <c r="L86" s="91"/>
      <c r="M86" s="27"/>
      <c r="N86" s="23"/>
      <c r="O86" s="36"/>
      <c r="P86" s="34"/>
      <c r="Q86" s="8"/>
      <c r="R86" s="18"/>
      <c r="S86" s="8"/>
      <c r="T86" s="8"/>
      <c r="U86" s="18"/>
    </row>
    <row r="87" spans="1:21" ht="80.25" customHeight="1">
      <c r="A87" s="97">
        <v>67</v>
      </c>
      <c r="B87" s="94">
        <v>1</v>
      </c>
      <c r="C87" s="145" t="s">
        <v>122</v>
      </c>
      <c r="D87" s="112" t="s">
        <v>7</v>
      </c>
      <c r="E87" s="146">
        <f>'[7]прочие материалы 2012г.'!$F$285</f>
        <v>1865500</v>
      </c>
      <c r="F87" s="192">
        <v>40909</v>
      </c>
      <c r="G87" s="191">
        <v>41244</v>
      </c>
      <c r="H87" s="180" t="s">
        <v>72</v>
      </c>
      <c r="I87" s="158" t="s">
        <v>14</v>
      </c>
      <c r="J87" s="108">
        <v>40909</v>
      </c>
      <c r="K87" s="109" t="s">
        <v>113</v>
      </c>
      <c r="L87" s="91" t="s">
        <v>326</v>
      </c>
      <c r="M87" s="27"/>
      <c r="N87" s="23"/>
      <c r="O87" s="36"/>
      <c r="P87" s="34"/>
      <c r="Q87" s="8"/>
      <c r="R87" s="18"/>
      <c r="S87" s="8"/>
      <c r="T87" s="8"/>
      <c r="U87" s="18"/>
    </row>
    <row r="88" spans="1:21" ht="24" customHeight="1">
      <c r="A88" s="107">
        <v>68</v>
      </c>
      <c r="B88" s="94">
        <v>1</v>
      </c>
      <c r="C88" s="151" t="s">
        <v>115</v>
      </c>
      <c r="D88" s="141" t="s">
        <v>7</v>
      </c>
      <c r="E88" s="148">
        <f>'[7]прочие материалы 2012г.'!$F$290</f>
        <v>162435</v>
      </c>
      <c r="F88" s="192">
        <v>40909</v>
      </c>
      <c r="G88" s="191">
        <v>41244</v>
      </c>
      <c r="H88" s="180" t="s">
        <v>72</v>
      </c>
      <c r="I88" s="164" t="s">
        <v>10</v>
      </c>
      <c r="J88" s="99">
        <v>40909</v>
      </c>
      <c r="K88" s="109" t="s">
        <v>113</v>
      </c>
      <c r="L88" s="90"/>
      <c r="M88" s="49" t="s">
        <v>8</v>
      </c>
      <c r="N88" s="22" t="s">
        <v>34</v>
      </c>
      <c r="O88" s="35"/>
      <c r="P88" s="34"/>
      <c r="Q88" s="8"/>
      <c r="R88" s="18"/>
      <c r="S88" s="8"/>
      <c r="T88" s="8"/>
      <c r="U88" s="18"/>
    </row>
    <row r="89" spans="1:21" ht="24.75" customHeight="1">
      <c r="A89" s="97">
        <v>69</v>
      </c>
      <c r="B89" s="94">
        <v>1</v>
      </c>
      <c r="C89" s="165" t="s">
        <v>131</v>
      </c>
      <c r="D89" s="141" t="s">
        <v>7</v>
      </c>
      <c r="E89" s="148">
        <f>'[7]прочие материалы 2012г.'!$F$286+'[7]прочие материалы 2012г.'!$F$287</f>
        <v>52560</v>
      </c>
      <c r="F89" s="157">
        <v>40909</v>
      </c>
      <c r="G89" s="191">
        <v>40909</v>
      </c>
      <c r="H89" s="180" t="s">
        <v>72</v>
      </c>
      <c r="I89" s="164" t="s">
        <v>10</v>
      </c>
      <c r="J89" s="108">
        <v>40909</v>
      </c>
      <c r="K89" s="109" t="s">
        <v>113</v>
      </c>
      <c r="L89" s="90"/>
      <c r="M89" s="49"/>
      <c r="N89" s="22"/>
      <c r="O89" s="35"/>
      <c r="P89" s="34"/>
      <c r="Q89" s="8"/>
      <c r="R89" s="18"/>
      <c r="S89" s="8"/>
      <c r="T89" s="8"/>
      <c r="U89" s="18"/>
    </row>
    <row r="90" spans="1:21" ht="24" customHeight="1">
      <c r="A90" s="107">
        <v>70</v>
      </c>
      <c r="B90" s="94">
        <v>1</v>
      </c>
      <c r="C90" s="145" t="s">
        <v>33</v>
      </c>
      <c r="D90" s="112" t="s">
        <v>7</v>
      </c>
      <c r="E90" s="146">
        <f>'[7]прочие материалы 2012г.'!$F$10</f>
        <v>704267.0599999999</v>
      </c>
      <c r="F90" s="192">
        <v>41091</v>
      </c>
      <c r="G90" s="191">
        <v>41214</v>
      </c>
      <c r="H90" s="180" t="s">
        <v>72</v>
      </c>
      <c r="I90" s="154" t="s">
        <v>130</v>
      </c>
      <c r="J90" s="108">
        <v>41061</v>
      </c>
      <c r="K90" s="109" t="s">
        <v>113</v>
      </c>
      <c r="L90" s="91"/>
      <c r="M90" s="27" t="s">
        <v>8</v>
      </c>
      <c r="N90" s="23" t="s">
        <v>13</v>
      </c>
      <c r="O90" s="36"/>
      <c r="P90" s="34"/>
      <c r="Q90" s="8"/>
      <c r="R90" s="8"/>
      <c r="S90" s="8"/>
      <c r="T90" s="8"/>
      <c r="U90" s="8"/>
    </row>
    <row r="91" spans="1:21" ht="28.5" customHeight="1">
      <c r="A91" s="97">
        <v>71</v>
      </c>
      <c r="B91" s="94">
        <v>1</v>
      </c>
      <c r="C91" s="145" t="s">
        <v>240</v>
      </c>
      <c r="D91" s="112" t="s">
        <v>7</v>
      </c>
      <c r="E91" s="146">
        <f>'[7]прочие материалы 2012г.'!$F$29</f>
        <v>251145.33999999997</v>
      </c>
      <c r="F91" s="192">
        <v>40909</v>
      </c>
      <c r="G91" s="191">
        <v>41244</v>
      </c>
      <c r="H91" s="180" t="s">
        <v>72</v>
      </c>
      <c r="I91" s="150" t="s">
        <v>10</v>
      </c>
      <c r="J91" s="108">
        <v>40909</v>
      </c>
      <c r="K91" s="109" t="s">
        <v>113</v>
      </c>
      <c r="L91" s="91"/>
      <c r="M91" s="27" t="s">
        <v>8</v>
      </c>
      <c r="N91" s="23" t="s">
        <v>16</v>
      </c>
      <c r="O91" s="36"/>
      <c r="P91" s="34"/>
      <c r="Q91" s="8"/>
      <c r="R91" s="8"/>
      <c r="S91" s="8"/>
      <c r="T91" s="8"/>
      <c r="U91" s="8"/>
    </row>
    <row r="92" spans="1:21" ht="26.25" customHeight="1">
      <c r="A92" s="107">
        <v>72</v>
      </c>
      <c r="B92" s="94">
        <v>1</v>
      </c>
      <c r="C92" s="145" t="s">
        <v>20</v>
      </c>
      <c r="D92" s="112" t="s">
        <v>7</v>
      </c>
      <c r="E92" s="146">
        <f>'[7]прочие материалы 2012г.'!$F$88-SUM('[7]прочие материалы 2012г.'!$F$107:$F$114)+'[8]Лист1'!$D$17</f>
        <v>131068.6</v>
      </c>
      <c r="F92" s="192">
        <v>40909</v>
      </c>
      <c r="G92" s="191">
        <v>41244</v>
      </c>
      <c r="H92" s="180" t="s">
        <v>72</v>
      </c>
      <c r="I92" s="150" t="s">
        <v>10</v>
      </c>
      <c r="J92" s="108">
        <v>40909</v>
      </c>
      <c r="K92" s="109" t="s">
        <v>289</v>
      </c>
      <c r="L92" s="91"/>
      <c r="M92" s="27" t="s">
        <v>8</v>
      </c>
      <c r="N92" s="23" t="s">
        <v>16</v>
      </c>
      <c r="O92" s="36"/>
      <c r="P92" s="34"/>
      <c r="Q92" s="8"/>
      <c r="R92" s="8"/>
      <c r="S92" s="8"/>
      <c r="T92" s="8"/>
      <c r="U92" s="8"/>
    </row>
    <row r="93" spans="1:21" ht="26.25" customHeight="1">
      <c r="A93" s="97">
        <v>73</v>
      </c>
      <c r="B93" s="94">
        <v>1</v>
      </c>
      <c r="C93" s="145" t="s">
        <v>241</v>
      </c>
      <c r="D93" s="112" t="s">
        <v>7</v>
      </c>
      <c r="E93" s="146">
        <f>SUM('[7]прочие материалы 2012г.'!$F$107:$F$114)+15000</f>
        <v>72790.10999999999</v>
      </c>
      <c r="F93" s="192">
        <v>40909</v>
      </c>
      <c r="G93" s="191">
        <v>41244</v>
      </c>
      <c r="H93" s="180" t="s">
        <v>72</v>
      </c>
      <c r="I93" s="150" t="s">
        <v>10</v>
      </c>
      <c r="J93" s="108">
        <v>40909</v>
      </c>
      <c r="K93" s="109" t="s">
        <v>113</v>
      </c>
      <c r="L93" s="91"/>
      <c r="M93" s="27"/>
      <c r="N93" s="23"/>
      <c r="O93" s="36"/>
      <c r="P93" s="34"/>
      <c r="Q93" s="8"/>
      <c r="R93" s="8"/>
      <c r="S93" s="8"/>
      <c r="T93" s="8"/>
      <c r="U93" s="8"/>
    </row>
    <row r="94" spans="1:21" ht="36.75" customHeight="1">
      <c r="A94" s="107">
        <v>74</v>
      </c>
      <c r="B94" s="94">
        <v>1</v>
      </c>
      <c r="C94" s="145" t="s">
        <v>116</v>
      </c>
      <c r="D94" s="112" t="s">
        <v>7</v>
      </c>
      <c r="E94" s="146">
        <f>'[7]прочие материалы 2012г.'!$F$115</f>
        <v>204757.75423728814</v>
      </c>
      <c r="F94" s="192">
        <v>40909</v>
      </c>
      <c r="G94" s="191">
        <v>41244</v>
      </c>
      <c r="H94" s="180" t="s">
        <v>72</v>
      </c>
      <c r="I94" s="150" t="s">
        <v>10</v>
      </c>
      <c r="J94" s="108">
        <v>40909</v>
      </c>
      <c r="K94" s="109" t="s">
        <v>113</v>
      </c>
      <c r="L94" s="98"/>
      <c r="M94" s="27" t="s">
        <v>8</v>
      </c>
      <c r="N94" s="23" t="s">
        <v>16</v>
      </c>
      <c r="O94" s="36"/>
      <c r="P94" s="34"/>
      <c r="Q94" s="8"/>
      <c r="R94" s="8"/>
      <c r="S94" s="8"/>
      <c r="T94" s="8"/>
      <c r="U94" s="8"/>
    </row>
    <row r="95" spans="1:21" ht="30" customHeight="1">
      <c r="A95" s="97">
        <v>75</v>
      </c>
      <c r="B95" s="94">
        <v>1</v>
      </c>
      <c r="C95" s="151" t="s">
        <v>242</v>
      </c>
      <c r="D95" s="112" t="s">
        <v>7</v>
      </c>
      <c r="E95" s="148">
        <f>'[7]прочие материалы 2012г.'!$F$163</f>
        <v>101020</v>
      </c>
      <c r="F95" s="192">
        <v>40909</v>
      </c>
      <c r="G95" s="191">
        <v>41244</v>
      </c>
      <c r="H95" s="180" t="s">
        <v>72</v>
      </c>
      <c r="I95" s="150" t="s">
        <v>10</v>
      </c>
      <c r="J95" s="99">
        <v>40909</v>
      </c>
      <c r="K95" s="109" t="s">
        <v>113</v>
      </c>
      <c r="L95" s="110"/>
      <c r="M95" s="49"/>
      <c r="N95" s="22"/>
      <c r="O95" s="35"/>
      <c r="P95" s="34"/>
      <c r="Q95" s="8"/>
      <c r="R95" s="18"/>
      <c r="S95" s="8"/>
      <c r="T95" s="8"/>
      <c r="U95" s="18"/>
    </row>
    <row r="96" spans="1:21" ht="28.5" customHeight="1">
      <c r="A96" s="107">
        <v>76</v>
      </c>
      <c r="B96" s="94">
        <v>1</v>
      </c>
      <c r="C96" s="151" t="s">
        <v>243</v>
      </c>
      <c r="D96" s="112" t="s">
        <v>7</v>
      </c>
      <c r="E96" s="148">
        <f>'[7]прочие материалы 2012г.'!$F$186</f>
        <v>233317.7</v>
      </c>
      <c r="F96" s="192">
        <v>40909</v>
      </c>
      <c r="G96" s="191">
        <v>41244</v>
      </c>
      <c r="H96" s="180" t="s">
        <v>72</v>
      </c>
      <c r="I96" s="150" t="s">
        <v>10</v>
      </c>
      <c r="J96" s="108">
        <v>40969</v>
      </c>
      <c r="K96" s="109" t="s">
        <v>113</v>
      </c>
      <c r="L96" s="110"/>
      <c r="M96" s="49"/>
      <c r="N96" s="22"/>
      <c r="O96" s="35"/>
      <c r="P96" s="34"/>
      <c r="Q96" s="8"/>
      <c r="R96" s="18"/>
      <c r="S96" s="8"/>
      <c r="T96" s="8"/>
      <c r="U96" s="18"/>
    </row>
    <row r="97" spans="1:21" ht="36" customHeight="1">
      <c r="A97" s="97">
        <v>77</v>
      </c>
      <c r="B97" s="94">
        <v>1</v>
      </c>
      <c r="C97" s="151" t="s">
        <v>244</v>
      </c>
      <c r="D97" s="112" t="s">
        <v>7</v>
      </c>
      <c r="E97" s="148">
        <f>'[7]прочие материалы 2012г.'!$F$240</f>
        <v>139473</v>
      </c>
      <c r="F97" s="192">
        <v>40909</v>
      </c>
      <c r="G97" s="191">
        <v>41244</v>
      </c>
      <c r="H97" s="180" t="s">
        <v>72</v>
      </c>
      <c r="I97" s="150" t="s">
        <v>10</v>
      </c>
      <c r="J97" s="108">
        <v>40969</v>
      </c>
      <c r="K97" s="109" t="s">
        <v>113</v>
      </c>
      <c r="L97" s="110"/>
      <c r="M97" s="49"/>
      <c r="N97" s="22"/>
      <c r="O97" s="35"/>
      <c r="P97" s="34"/>
      <c r="Q97" s="8"/>
      <c r="R97" s="18"/>
      <c r="S97" s="8"/>
      <c r="T97" s="8"/>
      <c r="U97" s="18"/>
    </row>
    <row r="98" spans="1:21" ht="34.5" customHeight="1">
      <c r="A98" s="107">
        <v>78</v>
      </c>
      <c r="B98" s="94">
        <v>1</v>
      </c>
      <c r="C98" s="145" t="s">
        <v>43</v>
      </c>
      <c r="D98" s="112" t="s">
        <v>7</v>
      </c>
      <c r="E98" s="146">
        <f>'[7]прочие материалы 2012г.'!$F$272-E99</f>
        <v>57511.3</v>
      </c>
      <c r="F98" s="157">
        <v>40909</v>
      </c>
      <c r="G98" s="186">
        <v>41244</v>
      </c>
      <c r="H98" s="180" t="s">
        <v>72</v>
      </c>
      <c r="I98" s="150" t="s">
        <v>10</v>
      </c>
      <c r="J98" s="99">
        <v>40909</v>
      </c>
      <c r="K98" s="109" t="s">
        <v>113</v>
      </c>
      <c r="L98" s="98"/>
      <c r="M98" s="27" t="s">
        <v>8</v>
      </c>
      <c r="N98" s="23" t="s">
        <v>16</v>
      </c>
      <c r="O98" s="36"/>
      <c r="P98" s="34"/>
      <c r="Q98" s="8"/>
      <c r="R98" s="8"/>
      <c r="S98" s="8"/>
      <c r="T98" s="8"/>
      <c r="U98" s="8"/>
    </row>
    <row r="99" spans="1:21" ht="30.75" customHeight="1">
      <c r="A99" s="97">
        <v>79</v>
      </c>
      <c r="B99" s="94">
        <v>1</v>
      </c>
      <c r="C99" s="151" t="s">
        <v>245</v>
      </c>
      <c r="D99" s="112" t="s">
        <v>7</v>
      </c>
      <c r="E99" s="146">
        <f>'[7]прочие материалы 2012г.'!$F$278</f>
        <v>43505</v>
      </c>
      <c r="F99" s="157">
        <v>40909</v>
      </c>
      <c r="G99" s="186">
        <v>41244</v>
      </c>
      <c r="H99" s="180" t="s">
        <v>72</v>
      </c>
      <c r="I99" s="150" t="s">
        <v>10</v>
      </c>
      <c r="J99" s="99">
        <v>40909</v>
      </c>
      <c r="K99" s="109" t="s">
        <v>113</v>
      </c>
      <c r="L99" s="110"/>
      <c r="M99" s="49"/>
      <c r="N99" s="22"/>
      <c r="O99" s="35"/>
      <c r="P99" s="34"/>
      <c r="Q99" s="8"/>
      <c r="R99" s="18"/>
      <c r="S99" s="8"/>
      <c r="T99" s="8"/>
      <c r="U99" s="18"/>
    </row>
    <row r="100" spans="1:21" ht="33" customHeight="1">
      <c r="A100" s="107">
        <v>80</v>
      </c>
      <c r="B100" s="94">
        <v>1</v>
      </c>
      <c r="C100" s="145" t="s">
        <v>114</v>
      </c>
      <c r="D100" s="112" t="s">
        <v>7</v>
      </c>
      <c r="E100" s="146">
        <f>'[7]прочие материалы 2012г.'!$F$307</f>
        <v>45968</v>
      </c>
      <c r="F100" s="192">
        <v>40909</v>
      </c>
      <c r="G100" s="191">
        <v>40940</v>
      </c>
      <c r="H100" s="180" t="s">
        <v>72</v>
      </c>
      <c r="I100" s="150" t="s">
        <v>10</v>
      </c>
      <c r="J100" s="163">
        <v>40909</v>
      </c>
      <c r="K100" s="109" t="s">
        <v>113</v>
      </c>
      <c r="L100" s="98"/>
      <c r="M100" s="27" t="s">
        <v>8</v>
      </c>
      <c r="N100" s="23" t="s">
        <v>16</v>
      </c>
      <c r="O100" s="36"/>
      <c r="P100" s="34"/>
      <c r="Q100" s="8"/>
      <c r="R100" s="8"/>
      <c r="S100" s="8"/>
      <c r="T100" s="8"/>
      <c r="U100" s="8"/>
    </row>
    <row r="101" spans="1:21" ht="24" customHeight="1">
      <c r="A101" s="97">
        <v>81</v>
      </c>
      <c r="B101" s="94">
        <v>1</v>
      </c>
      <c r="C101" s="145" t="s">
        <v>246</v>
      </c>
      <c r="D101" s="141" t="s">
        <v>7</v>
      </c>
      <c r="E101" s="146">
        <f>'[7]прочие материалы 2012г.'!$F$312</f>
        <v>28305.084745762713</v>
      </c>
      <c r="F101" s="190">
        <v>40969</v>
      </c>
      <c r="G101" s="186">
        <v>40969</v>
      </c>
      <c r="H101" s="180" t="s">
        <v>72</v>
      </c>
      <c r="I101" s="109" t="s">
        <v>10</v>
      </c>
      <c r="J101" s="147">
        <v>40969</v>
      </c>
      <c r="K101" s="111" t="s">
        <v>113</v>
      </c>
      <c r="L101" s="91"/>
      <c r="M101" s="27"/>
      <c r="N101" s="23"/>
      <c r="O101" s="36"/>
      <c r="P101" s="34"/>
      <c r="Q101" s="8"/>
      <c r="R101" s="8"/>
      <c r="S101" s="8"/>
      <c r="T101" s="8"/>
      <c r="U101" s="8"/>
    </row>
    <row r="102" spans="1:21" ht="30.75" customHeight="1">
      <c r="A102" s="107">
        <v>82</v>
      </c>
      <c r="B102" s="94">
        <v>1</v>
      </c>
      <c r="C102" s="145" t="s">
        <v>247</v>
      </c>
      <c r="D102" s="141" t="s">
        <v>7</v>
      </c>
      <c r="E102" s="146">
        <f>'[7]прочие материалы 2012г.'!$F$316</f>
        <v>53200</v>
      </c>
      <c r="F102" s="190">
        <v>40940</v>
      </c>
      <c r="G102" s="186">
        <v>40940</v>
      </c>
      <c r="H102" s="180" t="s">
        <v>72</v>
      </c>
      <c r="I102" s="109" t="s">
        <v>10</v>
      </c>
      <c r="J102" s="147">
        <v>40940</v>
      </c>
      <c r="K102" s="111" t="s">
        <v>113</v>
      </c>
      <c r="L102" s="91"/>
      <c r="M102" s="27"/>
      <c r="N102" s="23"/>
      <c r="O102" s="36"/>
      <c r="P102" s="34"/>
      <c r="Q102" s="8"/>
      <c r="R102" s="8"/>
      <c r="S102" s="8"/>
      <c r="T102" s="8"/>
      <c r="U102" s="8"/>
    </row>
    <row r="103" spans="1:21" ht="29.25" customHeight="1">
      <c r="A103" s="97">
        <v>83</v>
      </c>
      <c r="B103" s="94">
        <v>1</v>
      </c>
      <c r="C103" s="145" t="s">
        <v>248</v>
      </c>
      <c r="D103" s="141" t="s">
        <v>7</v>
      </c>
      <c r="E103" s="146">
        <f>'[7]прочие материалы 2012г.'!$F$314</f>
        <v>11600</v>
      </c>
      <c r="F103" s="190">
        <v>40969</v>
      </c>
      <c r="G103" s="186">
        <v>40969</v>
      </c>
      <c r="H103" s="180" t="s">
        <v>72</v>
      </c>
      <c r="I103" s="109" t="s">
        <v>10</v>
      </c>
      <c r="J103" s="147">
        <v>40969</v>
      </c>
      <c r="K103" s="111" t="s">
        <v>113</v>
      </c>
      <c r="L103" s="91"/>
      <c r="M103" s="27"/>
      <c r="N103" s="23"/>
      <c r="O103" s="36"/>
      <c r="P103" s="34"/>
      <c r="Q103" s="8"/>
      <c r="R103" s="8"/>
      <c r="S103" s="8"/>
      <c r="T103" s="8"/>
      <c r="U103" s="8"/>
    </row>
    <row r="104" spans="1:21" ht="23.25" customHeight="1">
      <c r="A104" s="107">
        <v>84</v>
      </c>
      <c r="B104" s="94">
        <v>1</v>
      </c>
      <c r="C104" s="145" t="s">
        <v>19</v>
      </c>
      <c r="D104" s="112" t="s">
        <v>7</v>
      </c>
      <c r="E104" s="146">
        <f>SUM('[3]Оргтехника стоимостью до 40 тыс'!$E$15:$E$18)</f>
        <v>66503.38983050847</v>
      </c>
      <c r="F104" s="192">
        <v>41030</v>
      </c>
      <c r="G104" s="191">
        <v>41030</v>
      </c>
      <c r="H104" s="180" t="s">
        <v>72</v>
      </c>
      <c r="I104" s="150" t="s">
        <v>10</v>
      </c>
      <c r="J104" s="108">
        <v>40909</v>
      </c>
      <c r="K104" s="109" t="s">
        <v>113</v>
      </c>
      <c r="L104" s="91"/>
      <c r="M104" s="27" t="s">
        <v>8</v>
      </c>
      <c r="N104" s="23" t="s">
        <v>16</v>
      </c>
      <c r="O104" s="36"/>
      <c r="P104" s="34"/>
      <c r="Q104" s="8"/>
      <c r="R104" s="8"/>
      <c r="S104" s="8"/>
      <c r="T104" s="8"/>
      <c r="U104" s="8"/>
    </row>
    <row r="105" spans="1:21" ht="34.5" customHeight="1">
      <c r="A105" s="97">
        <v>85</v>
      </c>
      <c r="B105" s="94">
        <v>1</v>
      </c>
      <c r="C105" s="145" t="s">
        <v>184</v>
      </c>
      <c r="D105" s="112" t="s">
        <v>7</v>
      </c>
      <c r="E105" s="146">
        <v>474750</v>
      </c>
      <c r="F105" s="157">
        <v>41091</v>
      </c>
      <c r="G105" s="188">
        <v>41091</v>
      </c>
      <c r="H105" s="181" t="s">
        <v>72</v>
      </c>
      <c r="I105" s="111" t="s">
        <v>10</v>
      </c>
      <c r="J105" s="149">
        <v>41061</v>
      </c>
      <c r="K105" s="106" t="s">
        <v>120</v>
      </c>
      <c r="L105" s="96"/>
      <c r="M105" s="27"/>
      <c r="N105" s="23"/>
      <c r="O105" s="36"/>
      <c r="P105" s="34"/>
      <c r="Q105" s="8"/>
      <c r="R105" s="18"/>
      <c r="S105" s="8"/>
      <c r="T105" s="8"/>
      <c r="U105" s="18"/>
    </row>
    <row r="106" spans="1:21" ht="26.25" customHeight="1">
      <c r="A106" s="107">
        <v>86</v>
      </c>
      <c r="B106" s="94">
        <v>1</v>
      </c>
      <c r="C106" s="151" t="s">
        <v>237</v>
      </c>
      <c r="D106" s="141" t="s">
        <v>7</v>
      </c>
      <c r="E106" s="148">
        <f>'[8]Лист1'!$D$16</f>
        <v>275916</v>
      </c>
      <c r="F106" s="192">
        <v>40969</v>
      </c>
      <c r="G106" s="186">
        <v>40969</v>
      </c>
      <c r="H106" s="180" t="s">
        <v>72</v>
      </c>
      <c r="I106" s="166" t="s">
        <v>183</v>
      </c>
      <c r="J106" s="108">
        <v>40940</v>
      </c>
      <c r="K106" s="111" t="s">
        <v>120</v>
      </c>
      <c r="L106" s="90"/>
      <c r="M106" s="49" t="s">
        <v>8</v>
      </c>
      <c r="N106" s="22" t="s">
        <v>34</v>
      </c>
      <c r="O106" s="35"/>
      <c r="P106" s="34"/>
      <c r="Q106" s="8"/>
      <c r="R106" s="8"/>
      <c r="S106" s="8"/>
      <c r="T106" s="8"/>
      <c r="U106" s="8"/>
    </row>
    <row r="107" spans="1:21" ht="34.5" customHeight="1">
      <c r="A107" s="97">
        <v>87</v>
      </c>
      <c r="B107" s="94">
        <v>1</v>
      </c>
      <c r="C107" s="145" t="s">
        <v>238</v>
      </c>
      <c r="D107" s="141" t="s">
        <v>7</v>
      </c>
      <c r="E107" s="148">
        <v>80630</v>
      </c>
      <c r="F107" s="192">
        <v>41000</v>
      </c>
      <c r="G107" s="186">
        <v>41091</v>
      </c>
      <c r="H107" s="180" t="s">
        <v>72</v>
      </c>
      <c r="I107" s="111" t="s">
        <v>10</v>
      </c>
      <c r="J107" s="163">
        <v>41000</v>
      </c>
      <c r="K107" s="111" t="s">
        <v>120</v>
      </c>
      <c r="L107" s="96"/>
      <c r="M107" s="27"/>
      <c r="N107" s="23"/>
      <c r="O107" s="36"/>
      <c r="P107" s="34"/>
      <c r="Q107" s="8"/>
      <c r="R107" s="18"/>
      <c r="S107" s="8"/>
      <c r="T107" s="8"/>
      <c r="U107" s="18"/>
    </row>
    <row r="108" spans="1:21" ht="34.5" customHeight="1">
      <c r="A108" s="107">
        <v>88</v>
      </c>
      <c r="B108" s="94">
        <v>1</v>
      </c>
      <c r="C108" s="145" t="s">
        <v>239</v>
      </c>
      <c r="D108" s="141" t="s">
        <v>7</v>
      </c>
      <c r="E108" s="148">
        <v>88983</v>
      </c>
      <c r="F108" s="192">
        <v>40940</v>
      </c>
      <c r="G108" s="186">
        <v>40969</v>
      </c>
      <c r="H108" s="180" t="s">
        <v>72</v>
      </c>
      <c r="I108" s="111" t="s">
        <v>10</v>
      </c>
      <c r="J108" s="163">
        <v>40940</v>
      </c>
      <c r="K108" s="111" t="s">
        <v>120</v>
      </c>
      <c r="L108" s="96"/>
      <c r="M108" s="27"/>
      <c r="N108" s="23"/>
      <c r="O108" s="36"/>
      <c r="P108" s="34"/>
      <c r="Q108" s="8"/>
      <c r="R108" s="18"/>
      <c r="S108" s="8"/>
      <c r="T108" s="8"/>
      <c r="U108" s="18"/>
    </row>
    <row r="109" spans="1:21" ht="34.5" customHeight="1">
      <c r="A109" s="97">
        <v>89</v>
      </c>
      <c r="B109" s="94">
        <v>1</v>
      </c>
      <c r="C109" s="145" t="s">
        <v>44</v>
      </c>
      <c r="D109" s="141" t="s">
        <v>7</v>
      </c>
      <c r="E109" s="148">
        <f>1046800-SUM(E105:E108)-40678</f>
        <v>85843</v>
      </c>
      <c r="F109" s="190">
        <v>40909</v>
      </c>
      <c r="G109" s="191">
        <v>41244</v>
      </c>
      <c r="H109" s="180" t="s">
        <v>72</v>
      </c>
      <c r="I109" s="109" t="s">
        <v>10</v>
      </c>
      <c r="J109" s="147">
        <v>40909</v>
      </c>
      <c r="K109" s="111" t="s">
        <v>120</v>
      </c>
      <c r="L109" s="96"/>
      <c r="M109" s="27"/>
      <c r="N109" s="23"/>
      <c r="O109" s="36"/>
      <c r="P109" s="34"/>
      <c r="Q109" s="8"/>
      <c r="R109" s="18"/>
      <c r="S109" s="8"/>
      <c r="T109" s="8"/>
      <c r="U109" s="18"/>
    </row>
    <row r="110" spans="1:21" ht="27.75" customHeight="1">
      <c r="A110" s="107">
        <v>90</v>
      </c>
      <c r="B110" s="94">
        <v>1</v>
      </c>
      <c r="C110" s="145" t="s">
        <v>110</v>
      </c>
      <c r="D110" s="112" t="s">
        <v>7</v>
      </c>
      <c r="E110" s="146">
        <f>'[9]расчет под заявку'!$T$8*1000</f>
        <v>906628.6699999999</v>
      </c>
      <c r="F110" s="192">
        <v>40909</v>
      </c>
      <c r="G110" s="191">
        <v>41244</v>
      </c>
      <c r="H110" s="180" t="s">
        <v>72</v>
      </c>
      <c r="I110" s="158" t="s">
        <v>14</v>
      </c>
      <c r="J110" s="108">
        <v>40909</v>
      </c>
      <c r="K110" s="109" t="s">
        <v>111</v>
      </c>
      <c r="L110" s="98" t="s">
        <v>189</v>
      </c>
      <c r="M110" s="27" t="s">
        <v>8</v>
      </c>
      <c r="N110" s="23" t="s">
        <v>22</v>
      </c>
      <c r="O110" s="36"/>
      <c r="P110" s="34"/>
      <c r="Q110" s="8"/>
      <c r="R110" s="18"/>
      <c r="S110" s="8"/>
      <c r="T110" s="8"/>
      <c r="U110" s="18"/>
    </row>
    <row r="111" spans="1:21" ht="30.75" customHeight="1">
      <c r="A111" s="97">
        <v>91</v>
      </c>
      <c r="B111" s="94">
        <v>1</v>
      </c>
      <c r="C111" s="145" t="s">
        <v>249</v>
      </c>
      <c r="D111" s="112" t="s">
        <v>7</v>
      </c>
      <c r="E111" s="146">
        <f>'[9]расчет под заявку'!$T$10*1000</f>
        <v>18147.0429</v>
      </c>
      <c r="F111" s="192">
        <v>40909</v>
      </c>
      <c r="G111" s="191">
        <v>41244</v>
      </c>
      <c r="H111" s="180" t="s">
        <v>94</v>
      </c>
      <c r="I111" s="109" t="s">
        <v>10</v>
      </c>
      <c r="J111" s="108">
        <v>40909</v>
      </c>
      <c r="K111" s="109" t="s">
        <v>111</v>
      </c>
      <c r="L111" s="98"/>
      <c r="M111" s="27" t="s">
        <v>8</v>
      </c>
      <c r="N111" s="23" t="s">
        <v>22</v>
      </c>
      <c r="O111" s="36"/>
      <c r="P111" s="34"/>
      <c r="Q111" s="8"/>
      <c r="R111" s="18"/>
      <c r="S111" s="8"/>
      <c r="T111" s="8"/>
      <c r="U111" s="18"/>
    </row>
    <row r="112" spans="1:21" ht="27.75" customHeight="1">
      <c r="A112" s="107">
        <v>92</v>
      </c>
      <c r="B112" s="94">
        <v>1</v>
      </c>
      <c r="C112" s="145" t="s">
        <v>250</v>
      </c>
      <c r="D112" s="112" t="s">
        <v>7</v>
      </c>
      <c r="E112" s="146">
        <f>'[9]расчет под заявку'!$T$17*1000</f>
        <v>15239.5</v>
      </c>
      <c r="F112" s="192">
        <v>40909</v>
      </c>
      <c r="G112" s="191">
        <v>41244</v>
      </c>
      <c r="H112" s="180" t="s">
        <v>72</v>
      </c>
      <c r="I112" s="109" t="s">
        <v>10</v>
      </c>
      <c r="J112" s="108">
        <v>40909</v>
      </c>
      <c r="K112" s="109" t="s">
        <v>111</v>
      </c>
      <c r="L112" s="98"/>
      <c r="M112" s="27" t="s">
        <v>8</v>
      </c>
      <c r="N112" s="23" t="s">
        <v>22</v>
      </c>
      <c r="O112" s="36"/>
      <c r="P112" s="34"/>
      <c r="Q112" s="8"/>
      <c r="R112" s="18"/>
      <c r="S112" s="8"/>
      <c r="T112" s="8"/>
      <c r="U112" s="18"/>
    </row>
    <row r="113" spans="1:21" ht="51.75" customHeight="1">
      <c r="A113" s="97">
        <v>93</v>
      </c>
      <c r="B113" s="94">
        <v>1</v>
      </c>
      <c r="C113" s="151" t="s">
        <v>25</v>
      </c>
      <c r="D113" s="141" t="s">
        <v>7</v>
      </c>
      <c r="E113" s="148">
        <f>'[4]БДР'!$E$67*1000</f>
        <v>242400</v>
      </c>
      <c r="F113" s="192">
        <v>40909</v>
      </c>
      <c r="G113" s="186">
        <v>41244</v>
      </c>
      <c r="H113" s="180" t="s">
        <v>72</v>
      </c>
      <c r="I113" s="109" t="s">
        <v>10</v>
      </c>
      <c r="J113" s="108">
        <v>40909</v>
      </c>
      <c r="K113" s="111" t="s">
        <v>101</v>
      </c>
      <c r="L113" s="98"/>
      <c r="M113" s="27"/>
      <c r="N113" s="23"/>
      <c r="O113" s="41"/>
      <c r="P113" s="34"/>
      <c r="Q113" s="8"/>
      <c r="R113" s="8"/>
      <c r="S113" s="8"/>
      <c r="T113" s="8"/>
      <c r="U113" s="8"/>
    </row>
    <row r="114" spans="1:21" ht="33" customHeight="1">
      <c r="A114" s="107">
        <v>94</v>
      </c>
      <c r="B114" s="94">
        <v>1</v>
      </c>
      <c r="C114" s="178" t="s">
        <v>252</v>
      </c>
      <c r="D114" s="141" t="s">
        <v>7</v>
      </c>
      <c r="E114" s="146">
        <f>'[4]БДР'!$E$68*1000</f>
        <v>2000</v>
      </c>
      <c r="F114" s="192">
        <v>40909</v>
      </c>
      <c r="G114" s="186">
        <v>41244</v>
      </c>
      <c r="H114" s="180" t="s">
        <v>72</v>
      </c>
      <c r="I114" s="109" t="s">
        <v>10</v>
      </c>
      <c r="J114" s="108">
        <v>40909</v>
      </c>
      <c r="K114" s="109" t="s">
        <v>251</v>
      </c>
      <c r="L114" s="98"/>
      <c r="M114" s="27"/>
      <c r="N114" s="23"/>
      <c r="O114" s="36"/>
      <c r="P114" s="34"/>
      <c r="Q114" s="8"/>
      <c r="R114" s="8"/>
      <c r="S114" s="8"/>
      <c r="T114" s="8"/>
      <c r="U114" s="8"/>
    </row>
    <row r="115" spans="1:21" ht="26.25" customHeight="1">
      <c r="A115" s="97">
        <v>95</v>
      </c>
      <c r="B115" s="94">
        <v>1</v>
      </c>
      <c r="C115" s="178" t="s">
        <v>290</v>
      </c>
      <c r="D115" s="141" t="s">
        <v>7</v>
      </c>
      <c r="E115" s="146">
        <f>'[4]БДР'!$E$69*1000</f>
        <v>12000</v>
      </c>
      <c r="F115" s="192">
        <v>40909</v>
      </c>
      <c r="G115" s="186">
        <v>41244</v>
      </c>
      <c r="H115" s="180" t="s">
        <v>72</v>
      </c>
      <c r="I115" s="109" t="s">
        <v>10</v>
      </c>
      <c r="J115" s="108">
        <v>40909</v>
      </c>
      <c r="K115" s="109" t="s">
        <v>253</v>
      </c>
      <c r="L115" s="91"/>
      <c r="M115" s="27"/>
      <c r="N115" s="23"/>
      <c r="O115" s="36"/>
      <c r="P115" s="34"/>
      <c r="Q115" s="8"/>
      <c r="R115" s="8"/>
      <c r="S115" s="8"/>
      <c r="T115" s="8"/>
      <c r="U115" s="8"/>
    </row>
    <row r="116" spans="1:21" ht="26.25" customHeight="1">
      <c r="A116" s="107">
        <v>96</v>
      </c>
      <c r="B116" s="94">
        <v>1</v>
      </c>
      <c r="C116" s="179" t="s">
        <v>254</v>
      </c>
      <c r="D116" s="141" t="s">
        <v>7</v>
      </c>
      <c r="E116" s="146">
        <f>'[4]БДР'!$E$78*1000</f>
        <v>19642.3</v>
      </c>
      <c r="F116" s="192">
        <v>40909</v>
      </c>
      <c r="G116" s="186">
        <v>41244</v>
      </c>
      <c r="H116" s="180" t="s">
        <v>72</v>
      </c>
      <c r="I116" s="109" t="s">
        <v>10</v>
      </c>
      <c r="J116" s="108">
        <v>40909</v>
      </c>
      <c r="K116" s="109" t="s">
        <v>255</v>
      </c>
      <c r="L116" s="91"/>
      <c r="M116" s="27"/>
      <c r="N116" s="23"/>
      <c r="O116" s="36"/>
      <c r="P116" s="34"/>
      <c r="Q116" s="8"/>
      <c r="R116" s="8"/>
      <c r="S116" s="8"/>
      <c r="T116" s="8"/>
      <c r="U116" s="8"/>
    </row>
    <row r="117" spans="1:21" ht="73.5" customHeight="1">
      <c r="A117" s="97">
        <v>97</v>
      </c>
      <c r="B117" s="94">
        <v>1</v>
      </c>
      <c r="C117" s="145" t="s">
        <v>45</v>
      </c>
      <c r="D117" s="112" t="s">
        <v>7</v>
      </c>
      <c r="E117" s="146">
        <f>'[4]БДР'!$E$79*1000</f>
        <v>621228.160677966</v>
      </c>
      <c r="F117" s="157">
        <v>40909</v>
      </c>
      <c r="G117" s="186">
        <v>41244</v>
      </c>
      <c r="H117" s="180" t="s">
        <v>72</v>
      </c>
      <c r="I117" s="158" t="s">
        <v>14</v>
      </c>
      <c r="J117" s="108">
        <v>40909</v>
      </c>
      <c r="K117" s="109" t="s">
        <v>80</v>
      </c>
      <c r="L117" s="98" t="s">
        <v>291</v>
      </c>
      <c r="M117" s="27" t="s">
        <v>8</v>
      </c>
      <c r="N117" s="23" t="s">
        <v>22</v>
      </c>
      <c r="O117" s="36"/>
      <c r="P117" s="34"/>
      <c r="Q117" s="8"/>
      <c r="R117" s="8"/>
      <c r="S117" s="8"/>
      <c r="T117" s="8"/>
      <c r="U117" s="8"/>
    </row>
    <row r="118" spans="1:21" s="69" customFormat="1" ht="30.75" customHeight="1" thickBot="1">
      <c r="A118" s="107">
        <v>98</v>
      </c>
      <c r="B118" s="94">
        <v>1</v>
      </c>
      <c r="C118" s="151" t="s">
        <v>23</v>
      </c>
      <c r="D118" s="141" t="s">
        <v>7</v>
      </c>
      <c r="E118" s="148">
        <f>'[4]БДР'!$E$80*1000</f>
        <v>250000</v>
      </c>
      <c r="F118" s="185">
        <v>41334</v>
      </c>
      <c r="G118" s="187">
        <v>41334</v>
      </c>
      <c r="H118" s="181" t="s">
        <v>72</v>
      </c>
      <c r="I118" s="109" t="s">
        <v>10</v>
      </c>
      <c r="J118" s="108">
        <v>41183</v>
      </c>
      <c r="K118" s="111" t="s">
        <v>78</v>
      </c>
      <c r="L118" s="92"/>
      <c r="M118" s="77"/>
      <c r="N118" s="78"/>
      <c r="O118" s="79"/>
      <c r="P118" s="66"/>
      <c r="Q118" s="67"/>
      <c r="R118" s="67"/>
      <c r="S118" s="67"/>
      <c r="T118" s="67"/>
      <c r="U118" s="67"/>
    </row>
    <row r="119" spans="1:65" s="83" customFormat="1" ht="50.25" customHeight="1">
      <c r="A119" s="97">
        <v>99</v>
      </c>
      <c r="B119" s="94">
        <v>1</v>
      </c>
      <c r="C119" s="145" t="s">
        <v>171</v>
      </c>
      <c r="D119" s="112" t="s">
        <v>7</v>
      </c>
      <c r="E119" s="167">
        <f>'[4]БДР'!$E$81*1000</f>
        <v>43760</v>
      </c>
      <c r="F119" s="192">
        <v>40909</v>
      </c>
      <c r="G119" s="186">
        <v>41244</v>
      </c>
      <c r="H119" s="180" t="s">
        <v>72</v>
      </c>
      <c r="I119" s="109" t="s">
        <v>10</v>
      </c>
      <c r="J119" s="108">
        <v>40909</v>
      </c>
      <c r="K119" s="109" t="s">
        <v>172</v>
      </c>
      <c r="L119" s="98"/>
      <c r="M119" s="80" t="s">
        <v>8</v>
      </c>
      <c r="N119" s="81" t="s">
        <v>22</v>
      </c>
      <c r="O119" s="82"/>
      <c r="P119" s="66"/>
      <c r="Q119" s="67"/>
      <c r="R119" s="67"/>
      <c r="S119" s="67"/>
      <c r="T119" s="67"/>
      <c r="U119" s="67"/>
      <c r="V119" s="67"/>
      <c r="W119" s="67"/>
      <c r="X119" s="67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</row>
    <row r="120" spans="1:65" s="83" customFormat="1" ht="50.25" customHeight="1">
      <c r="A120" s="107">
        <v>100</v>
      </c>
      <c r="B120" s="94">
        <v>1</v>
      </c>
      <c r="C120" s="145" t="s">
        <v>51</v>
      </c>
      <c r="D120" s="112" t="s">
        <v>7</v>
      </c>
      <c r="E120" s="167">
        <f>'[4]БДР'!$E$82*1000</f>
        <v>5844745.762711865</v>
      </c>
      <c r="F120" s="157">
        <v>41275</v>
      </c>
      <c r="G120" s="186">
        <v>41609</v>
      </c>
      <c r="H120" s="180" t="s">
        <v>72</v>
      </c>
      <c r="I120" s="168" t="s">
        <v>14</v>
      </c>
      <c r="J120" s="99">
        <v>41244</v>
      </c>
      <c r="K120" s="109" t="s">
        <v>79</v>
      </c>
      <c r="L120" s="98"/>
      <c r="M120" s="80" t="s">
        <v>8</v>
      </c>
      <c r="N120" s="81" t="s">
        <v>22</v>
      </c>
      <c r="O120" s="82"/>
      <c r="P120" s="66"/>
      <c r="Q120" s="67"/>
      <c r="R120" s="67"/>
      <c r="S120" s="67"/>
      <c r="T120" s="67"/>
      <c r="U120" s="67"/>
      <c r="V120" s="67"/>
      <c r="W120" s="67"/>
      <c r="X120" s="67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21" s="69" customFormat="1" ht="40.5" customHeight="1">
      <c r="A121" s="97">
        <v>101</v>
      </c>
      <c r="B121" s="94">
        <v>1</v>
      </c>
      <c r="C121" s="145" t="s">
        <v>53</v>
      </c>
      <c r="D121" s="112" t="s">
        <v>7</v>
      </c>
      <c r="E121" s="146">
        <f>'[10]Договоры 2011'!$D$28*1000</f>
        <v>770125.2300000015</v>
      </c>
      <c r="F121" s="157">
        <v>40909</v>
      </c>
      <c r="G121" s="186">
        <v>41244</v>
      </c>
      <c r="H121" s="180" t="s">
        <v>72</v>
      </c>
      <c r="I121" s="158" t="s">
        <v>14</v>
      </c>
      <c r="J121" s="99">
        <v>40909</v>
      </c>
      <c r="K121" s="109" t="s">
        <v>75</v>
      </c>
      <c r="L121" s="98"/>
      <c r="M121" s="84" t="s">
        <v>8</v>
      </c>
      <c r="N121" s="85" t="s">
        <v>22</v>
      </c>
      <c r="O121" s="86"/>
      <c r="P121" s="66"/>
      <c r="Q121" s="67"/>
      <c r="R121" s="67"/>
      <c r="S121" s="67"/>
      <c r="T121" s="67"/>
      <c r="U121" s="67"/>
    </row>
    <row r="122" spans="1:21" s="69" customFormat="1" ht="77.25" customHeight="1">
      <c r="A122" s="107">
        <v>102</v>
      </c>
      <c r="B122" s="94">
        <v>1</v>
      </c>
      <c r="C122" s="145" t="s">
        <v>40</v>
      </c>
      <c r="D122" s="112" t="s">
        <v>7</v>
      </c>
      <c r="E122" s="146">
        <f>'[11]нов. 2012г.без НДС (2)'!$K$20</f>
        <v>1066596.8399999999</v>
      </c>
      <c r="F122" s="192">
        <v>40909</v>
      </c>
      <c r="G122" s="191">
        <v>41244</v>
      </c>
      <c r="H122" s="180" t="s">
        <v>72</v>
      </c>
      <c r="I122" s="158" t="s">
        <v>14</v>
      </c>
      <c r="J122" s="108">
        <v>40909</v>
      </c>
      <c r="K122" s="109" t="s">
        <v>121</v>
      </c>
      <c r="L122" s="98" t="s">
        <v>190</v>
      </c>
      <c r="M122" s="84" t="s">
        <v>8</v>
      </c>
      <c r="N122" s="85" t="s">
        <v>22</v>
      </c>
      <c r="O122" s="87"/>
      <c r="P122" s="66"/>
      <c r="Q122" s="67"/>
      <c r="R122" s="67"/>
      <c r="S122" s="67"/>
      <c r="T122" s="67"/>
      <c r="U122" s="67"/>
    </row>
    <row r="123" spans="1:21" s="69" customFormat="1" ht="72.75" customHeight="1">
      <c r="A123" s="97">
        <v>103</v>
      </c>
      <c r="B123" s="94">
        <v>1</v>
      </c>
      <c r="C123" s="145" t="s">
        <v>162</v>
      </c>
      <c r="D123" s="112" t="s">
        <v>7</v>
      </c>
      <c r="E123" s="146">
        <f>'[11]нов. 2012г.без НДС (2)'!$K$19</f>
        <v>434625.76596610167</v>
      </c>
      <c r="F123" s="192">
        <v>41000</v>
      </c>
      <c r="G123" s="191">
        <v>41334</v>
      </c>
      <c r="H123" s="180" t="s">
        <v>163</v>
      </c>
      <c r="I123" s="158" t="s">
        <v>14</v>
      </c>
      <c r="J123" s="108">
        <v>41000</v>
      </c>
      <c r="K123" s="109" t="s">
        <v>121</v>
      </c>
      <c r="L123" s="98" t="s">
        <v>344</v>
      </c>
      <c r="M123" s="84" t="s">
        <v>8</v>
      </c>
      <c r="N123" s="85" t="s">
        <v>22</v>
      </c>
      <c r="O123" s="87"/>
      <c r="P123" s="66"/>
      <c r="Q123" s="67"/>
      <c r="R123" s="67"/>
      <c r="S123" s="67"/>
      <c r="T123" s="67"/>
      <c r="U123" s="67"/>
    </row>
    <row r="124" spans="1:65" s="83" customFormat="1" ht="41.25" customHeight="1">
      <c r="A124" s="107">
        <v>104</v>
      </c>
      <c r="B124" s="94">
        <v>1</v>
      </c>
      <c r="C124" s="145" t="s">
        <v>149</v>
      </c>
      <c r="D124" s="112" t="s">
        <v>7</v>
      </c>
      <c r="E124" s="146">
        <f>'[11]нов. 2012г.без НДС (2)'!$K$9</f>
        <v>109073.99916</v>
      </c>
      <c r="F124" s="157">
        <v>40969</v>
      </c>
      <c r="G124" s="186">
        <v>41306</v>
      </c>
      <c r="H124" s="180" t="s">
        <v>93</v>
      </c>
      <c r="I124" s="109" t="s">
        <v>10</v>
      </c>
      <c r="J124" s="108">
        <v>40969</v>
      </c>
      <c r="K124" s="111" t="s">
        <v>121</v>
      </c>
      <c r="L124" s="98"/>
      <c r="M124" s="84" t="s">
        <v>8</v>
      </c>
      <c r="N124" s="85" t="s">
        <v>22</v>
      </c>
      <c r="O124" s="86"/>
      <c r="P124" s="66"/>
      <c r="Q124" s="67"/>
      <c r="R124" s="67"/>
      <c r="S124" s="67"/>
      <c r="T124" s="67"/>
      <c r="U124" s="67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</row>
    <row r="125" spans="1:65" s="83" customFormat="1" ht="54.75" customHeight="1">
      <c r="A125" s="97">
        <v>105</v>
      </c>
      <c r="B125" s="94">
        <v>1</v>
      </c>
      <c r="C125" s="145" t="s">
        <v>135</v>
      </c>
      <c r="D125" s="112" t="s">
        <v>7</v>
      </c>
      <c r="E125" s="146">
        <f>'[11]нов. 2012г.без НДС (2)'!$K$16</f>
        <v>79722.6</v>
      </c>
      <c r="F125" s="157">
        <v>41030</v>
      </c>
      <c r="G125" s="186">
        <v>41365</v>
      </c>
      <c r="H125" s="180" t="s">
        <v>93</v>
      </c>
      <c r="I125" s="109" t="s">
        <v>10</v>
      </c>
      <c r="J125" s="99">
        <v>41030</v>
      </c>
      <c r="K125" s="111" t="s">
        <v>121</v>
      </c>
      <c r="L125" s="98"/>
      <c r="M125" s="84" t="s">
        <v>8</v>
      </c>
      <c r="N125" s="85" t="s">
        <v>22</v>
      </c>
      <c r="O125" s="86"/>
      <c r="P125" s="66"/>
      <c r="Q125" s="67"/>
      <c r="R125" s="67"/>
      <c r="S125" s="67"/>
      <c r="T125" s="67"/>
      <c r="U125" s="67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</row>
    <row r="126" spans="1:65" s="83" customFormat="1" ht="54.75" customHeight="1">
      <c r="A126" s="107">
        <v>106</v>
      </c>
      <c r="B126" s="94">
        <v>1</v>
      </c>
      <c r="C126" s="145" t="s">
        <v>150</v>
      </c>
      <c r="D126" s="112" t="s">
        <v>7</v>
      </c>
      <c r="E126" s="146">
        <f>'[11]нов. 2012г.без НДС (2)'!$K$6</f>
        <v>139892.304</v>
      </c>
      <c r="F126" s="157">
        <v>40909</v>
      </c>
      <c r="G126" s="186">
        <v>41244</v>
      </c>
      <c r="H126" s="180" t="s">
        <v>94</v>
      </c>
      <c r="I126" s="109" t="s">
        <v>10</v>
      </c>
      <c r="J126" s="108">
        <v>40909</v>
      </c>
      <c r="K126" s="111" t="s">
        <v>121</v>
      </c>
      <c r="L126" s="98"/>
      <c r="M126" s="84" t="s">
        <v>8</v>
      </c>
      <c r="N126" s="85" t="s">
        <v>22</v>
      </c>
      <c r="O126" s="86"/>
      <c r="P126" s="66"/>
      <c r="Q126" s="67"/>
      <c r="R126" s="67"/>
      <c r="S126" s="67"/>
      <c r="T126" s="67"/>
      <c r="U126" s="67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</row>
    <row r="127" spans="1:65" s="83" customFormat="1" ht="57.75" customHeight="1">
      <c r="A127" s="97">
        <v>107</v>
      </c>
      <c r="B127" s="94">
        <v>1</v>
      </c>
      <c r="C127" s="145" t="s">
        <v>151</v>
      </c>
      <c r="D127" s="112" t="s">
        <v>7</v>
      </c>
      <c r="E127" s="146">
        <f>'[11]нов. 2012г.без НДС (2)'!$K$12</f>
        <v>98246.4</v>
      </c>
      <c r="F127" s="157">
        <v>40909</v>
      </c>
      <c r="G127" s="186">
        <v>41244</v>
      </c>
      <c r="H127" s="180" t="s">
        <v>164</v>
      </c>
      <c r="I127" s="109" t="s">
        <v>10</v>
      </c>
      <c r="J127" s="108">
        <v>40909</v>
      </c>
      <c r="K127" s="111" t="s">
        <v>121</v>
      </c>
      <c r="L127" s="98"/>
      <c r="M127" s="84" t="s">
        <v>8</v>
      </c>
      <c r="N127" s="85" t="s">
        <v>22</v>
      </c>
      <c r="O127" s="86"/>
      <c r="P127" s="66"/>
      <c r="Q127" s="67"/>
      <c r="R127" s="67"/>
      <c r="S127" s="67"/>
      <c r="T127" s="67"/>
      <c r="U127" s="67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</row>
    <row r="128" spans="1:65" s="83" customFormat="1" ht="46.5" customHeight="1">
      <c r="A128" s="107">
        <v>108</v>
      </c>
      <c r="B128" s="94">
        <v>1</v>
      </c>
      <c r="C128" s="145" t="s">
        <v>152</v>
      </c>
      <c r="D128" s="112" t="s">
        <v>7</v>
      </c>
      <c r="E128" s="146">
        <f>'[11]нов. 2012г.без НДС (2)'!$K$10</f>
        <v>92988.27599999998</v>
      </c>
      <c r="F128" s="157">
        <v>40909</v>
      </c>
      <c r="G128" s="186">
        <v>41244</v>
      </c>
      <c r="H128" s="180" t="s">
        <v>91</v>
      </c>
      <c r="I128" s="109" t="s">
        <v>10</v>
      </c>
      <c r="J128" s="108">
        <v>40909</v>
      </c>
      <c r="K128" s="111" t="s">
        <v>121</v>
      </c>
      <c r="L128" s="98"/>
      <c r="M128" s="84" t="s">
        <v>8</v>
      </c>
      <c r="N128" s="85" t="s">
        <v>22</v>
      </c>
      <c r="O128" s="86"/>
      <c r="P128" s="66"/>
      <c r="Q128" s="67"/>
      <c r="R128" s="67"/>
      <c r="S128" s="67"/>
      <c r="T128" s="67"/>
      <c r="U128" s="67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</row>
    <row r="129" spans="1:65" s="83" customFormat="1" ht="50.25" customHeight="1">
      <c r="A129" s="97">
        <v>109</v>
      </c>
      <c r="B129" s="94">
        <v>1</v>
      </c>
      <c r="C129" s="145" t="s">
        <v>153</v>
      </c>
      <c r="D129" s="112" t="s">
        <v>7</v>
      </c>
      <c r="E129" s="146">
        <f>'[11]нов. 2012г.без НДС (2)'!$K$11</f>
        <v>79127.688</v>
      </c>
      <c r="F129" s="157">
        <v>41153</v>
      </c>
      <c r="G129" s="186">
        <v>41487</v>
      </c>
      <c r="H129" s="180" t="s">
        <v>93</v>
      </c>
      <c r="I129" s="109" t="s">
        <v>10</v>
      </c>
      <c r="J129" s="108">
        <v>41153</v>
      </c>
      <c r="K129" s="111" t="s">
        <v>121</v>
      </c>
      <c r="L129" s="98"/>
      <c r="M129" s="84" t="s">
        <v>8</v>
      </c>
      <c r="N129" s="85" t="s">
        <v>22</v>
      </c>
      <c r="O129" s="86"/>
      <c r="P129" s="66"/>
      <c r="Q129" s="67"/>
      <c r="R129" s="67"/>
      <c r="S129" s="67"/>
      <c r="T129" s="67"/>
      <c r="U129" s="67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</row>
    <row r="130" spans="1:65" s="83" customFormat="1" ht="50.25" customHeight="1">
      <c r="A130" s="107">
        <v>110</v>
      </c>
      <c r="B130" s="94">
        <v>1</v>
      </c>
      <c r="C130" s="145" t="s">
        <v>154</v>
      </c>
      <c r="D130" s="112" t="s">
        <v>7</v>
      </c>
      <c r="E130" s="146">
        <f>'[11]нов. 2012г.без НДС (2)'!$K$5</f>
        <v>64321.2</v>
      </c>
      <c r="F130" s="157">
        <v>41091</v>
      </c>
      <c r="G130" s="186">
        <v>41426</v>
      </c>
      <c r="H130" s="180" t="s">
        <v>91</v>
      </c>
      <c r="I130" s="109" t="s">
        <v>10</v>
      </c>
      <c r="J130" s="108">
        <v>41091</v>
      </c>
      <c r="K130" s="111" t="s">
        <v>121</v>
      </c>
      <c r="L130" s="98"/>
      <c r="M130" s="84" t="s">
        <v>8</v>
      </c>
      <c r="N130" s="85" t="s">
        <v>22</v>
      </c>
      <c r="O130" s="86"/>
      <c r="P130" s="66"/>
      <c r="Q130" s="67"/>
      <c r="R130" s="67"/>
      <c r="S130" s="67"/>
      <c r="T130" s="67"/>
      <c r="U130" s="67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</row>
    <row r="131" spans="1:65" s="83" customFormat="1" ht="62.25" customHeight="1">
      <c r="A131" s="97">
        <v>111</v>
      </c>
      <c r="B131" s="94">
        <v>1</v>
      </c>
      <c r="C131" s="145" t="s">
        <v>136</v>
      </c>
      <c r="D131" s="112" t="s">
        <v>7</v>
      </c>
      <c r="E131" s="146">
        <f>'[11]нов. 2012г.без НДС (2)'!$K$7+'[11]нов. 2012г.без НДС (2)'!$K$8</f>
        <v>202042.47431999998</v>
      </c>
      <c r="F131" s="157">
        <v>40909</v>
      </c>
      <c r="G131" s="186">
        <v>41244</v>
      </c>
      <c r="H131" s="180" t="s">
        <v>94</v>
      </c>
      <c r="I131" s="109" t="s">
        <v>10</v>
      </c>
      <c r="J131" s="108">
        <v>40909</v>
      </c>
      <c r="K131" s="111" t="s">
        <v>121</v>
      </c>
      <c r="L131" s="98"/>
      <c r="M131" s="84" t="s">
        <v>8</v>
      </c>
      <c r="N131" s="85" t="s">
        <v>22</v>
      </c>
      <c r="O131" s="86"/>
      <c r="P131" s="66"/>
      <c r="Q131" s="67"/>
      <c r="R131" s="67"/>
      <c r="S131" s="67"/>
      <c r="T131" s="67"/>
      <c r="U131" s="67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</row>
    <row r="132" spans="1:65" s="83" customFormat="1" ht="57.75" customHeight="1">
      <c r="A132" s="107">
        <v>112</v>
      </c>
      <c r="B132" s="94">
        <v>1</v>
      </c>
      <c r="C132" s="145" t="s">
        <v>137</v>
      </c>
      <c r="D132" s="112" t="s">
        <v>7</v>
      </c>
      <c r="E132" s="146">
        <f>'[11]нов. 2012г.без НДС (2)'!$K$13</f>
        <v>86199.74088</v>
      </c>
      <c r="F132" s="157">
        <v>41091</v>
      </c>
      <c r="G132" s="186">
        <v>41426</v>
      </c>
      <c r="H132" s="180" t="s">
        <v>92</v>
      </c>
      <c r="I132" s="109" t="s">
        <v>10</v>
      </c>
      <c r="J132" s="99">
        <v>41091</v>
      </c>
      <c r="K132" s="111" t="s">
        <v>121</v>
      </c>
      <c r="L132" s="98"/>
      <c r="M132" s="84" t="s">
        <v>8</v>
      </c>
      <c r="N132" s="85" t="s">
        <v>22</v>
      </c>
      <c r="O132" s="86"/>
      <c r="P132" s="66"/>
      <c r="Q132" s="67"/>
      <c r="R132" s="67"/>
      <c r="S132" s="67"/>
      <c r="T132" s="67"/>
      <c r="U132" s="67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</row>
    <row r="133" spans="1:65" s="83" customFormat="1" ht="51.75" customHeight="1">
      <c r="A133" s="97">
        <v>113</v>
      </c>
      <c r="B133" s="94">
        <v>1</v>
      </c>
      <c r="C133" s="145" t="s">
        <v>138</v>
      </c>
      <c r="D133" s="112" t="s">
        <v>7</v>
      </c>
      <c r="E133" s="146">
        <f>'[11]нов. 2012г.без НДС (2)'!$E$17*12</f>
        <v>79722.6</v>
      </c>
      <c r="F133" s="157">
        <v>41030</v>
      </c>
      <c r="G133" s="186">
        <v>41365</v>
      </c>
      <c r="H133" s="180" t="s">
        <v>91</v>
      </c>
      <c r="I133" s="109" t="s">
        <v>10</v>
      </c>
      <c r="J133" s="99">
        <v>41030</v>
      </c>
      <c r="K133" s="111" t="s">
        <v>121</v>
      </c>
      <c r="L133" s="98"/>
      <c r="M133" s="84" t="s">
        <v>8</v>
      </c>
      <c r="N133" s="85" t="s">
        <v>22</v>
      </c>
      <c r="O133" s="86"/>
      <c r="P133" s="66"/>
      <c r="Q133" s="67"/>
      <c r="R133" s="67"/>
      <c r="S133" s="67"/>
      <c r="T133" s="67"/>
      <c r="U133" s="67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</row>
    <row r="134" spans="1:65" s="83" customFormat="1" ht="43.5" customHeight="1">
      <c r="A134" s="107">
        <v>114</v>
      </c>
      <c r="B134" s="94">
        <v>1</v>
      </c>
      <c r="C134" s="145" t="s">
        <v>139</v>
      </c>
      <c r="D134" s="112" t="s">
        <v>7</v>
      </c>
      <c r="E134" s="146">
        <f>'[11]нов. 2012г.без НДС (2)'!$E$18*12</f>
        <v>79722.6</v>
      </c>
      <c r="F134" s="157">
        <v>41030</v>
      </c>
      <c r="G134" s="186">
        <v>41365</v>
      </c>
      <c r="H134" s="180" t="s">
        <v>94</v>
      </c>
      <c r="I134" s="109" t="s">
        <v>10</v>
      </c>
      <c r="J134" s="99">
        <v>41030</v>
      </c>
      <c r="K134" s="111" t="s">
        <v>121</v>
      </c>
      <c r="L134" s="98"/>
      <c r="M134" s="84" t="s">
        <v>8</v>
      </c>
      <c r="N134" s="85" t="s">
        <v>22</v>
      </c>
      <c r="O134" s="86"/>
      <c r="P134" s="66"/>
      <c r="Q134" s="67"/>
      <c r="R134" s="67"/>
      <c r="S134" s="67"/>
      <c r="T134" s="67"/>
      <c r="U134" s="67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</row>
    <row r="135" spans="1:65" s="83" customFormat="1" ht="48.75" customHeight="1">
      <c r="A135" s="97">
        <v>115</v>
      </c>
      <c r="B135" s="94">
        <v>1</v>
      </c>
      <c r="C135" s="145" t="s">
        <v>140</v>
      </c>
      <c r="D135" s="112" t="s">
        <v>7</v>
      </c>
      <c r="E135" s="146">
        <f>'[11]нов. 2012г.без НДС (2)'!$K$14</f>
        <v>79859.184</v>
      </c>
      <c r="F135" s="157">
        <v>40909</v>
      </c>
      <c r="G135" s="186">
        <v>41244</v>
      </c>
      <c r="H135" s="180" t="s">
        <v>91</v>
      </c>
      <c r="I135" s="109" t="s">
        <v>10</v>
      </c>
      <c r="J135" s="108">
        <v>40909</v>
      </c>
      <c r="K135" s="111" t="s">
        <v>121</v>
      </c>
      <c r="L135" s="98"/>
      <c r="M135" s="84" t="s">
        <v>8</v>
      </c>
      <c r="N135" s="85" t="s">
        <v>22</v>
      </c>
      <c r="O135" s="86"/>
      <c r="P135" s="66"/>
      <c r="Q135" s="67"/>
      <c r="R135" s="67"/>
      <c r="S135" s="67"/>
      <c r="T135" s="67"/>
      <c r="U135" s="67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</row>
    <row r="136" spans="1:65" s="83" customFormat="1" ht="47.25" customHeight="1">
      <c r="A136" s="107">
        <v>116</v>
      </c>
      <c r="B136" s="94">
        <v>1</v>
      </c>
      <c r="C136" s="145" t="s">
        <v>141</v>
      </c>
      <c r="D136" s="112" t="s">
        <v>7</v>
      </c>
      <c r="E136" s="146">
        <f>'[11]нов. 2012г.без НДС (2)'!$E$21*12</f>
        <v>25224</v>
      </c>
      <c r="F136" s="157">
        <v>41061</v>
      </c>
      <c r="G136" s="186">
        <v>41395</v>
      </c>
      <c r="H136" s="180" t="s">
        <v>94</v>
      </c>
      <c r="I136" s="109" t="s">
        <v>10</v>
      </c>
      <c r="J136" s="108">
        <v>41061</v>
      </c>
      <c r="K136" s="111" t="s">
        <v>121</v>
      </c>
      <c r="L136" s="98"/>
      <c r="M136" s="84" t="s">
        <v>8</v>
      </c>
      <c r="N136" s="85" t="s">
        <v>22</v>
      </c>
      <c r="O136" s="86"/>
      <c r="P136" s="66"/>
      <c r="Q136" s="67"/>
      <c r="R136" s="67"/>
      <c r="S136" s="67"/>
      <c r="T136" s="67"/>
      <c r="U136" s="67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</row>
    <row r="137" spans="1:65" s="83" customFormat="1" ht="50.25" customHeight="1">
      <c r="A137" s="97">
        <v>117</v>
      </c>
      <c r="B137" s="94">
        <v>1</v>
      </c>
      <c r="C137" s="145" t="s">
        <v>52</v>
      </c>
      <c r="D137" s="112" t="s">
        <v>7</v>
      </c>
      <c r="E137" s="146">
        <f>'[11]нов. 2012г.без НДС (2)'!$E$15*12</f>
        <v>107202</v>
      </c>
      <c r="F137" s="190">
        <v>41000</v>
      </c>
      <c r="G137" s="186">
        <v>41334</v>
      </c>
      <c r="H137" s="180" t="s">
        <v>91</v>
      </c>
      <c r="I137" s="109" t="s">
        <v>10</v>
      </c>
      <c r="J137" s="147">
        <v>41000</v>
      </c>
      <c r="K137" s="111" t="s">
        <v>121</v>
      </c>
      <c r="L137" s="98"/>
      <c r="M137" s="84" t="s">
        <v>8</v>
      </c>
      <c r="N137" s="85" t="s">
        <v>22</v>
      </c>
      <c r="O137" s="86"/>
      <c r="P137" s="66"/>
      <c r="Q137" s="67"/>
      <c r="R137" s="67"/>
      <c r="S137" s="67"/>
      <c r="T137" s="67"/>
      <c r="U137" s="67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</row>
    <row r="138" spans="1:21" s="69" customFormat="1" ht="54.75" customHeight="1">
      <c r="A138" s="107">
        <v>118</v>
      </c>
      <c r="B138" s="94">
        <v>1</v>
      </c>
      <c r="C138" s="145" t="s">
        <v>165</v>
      </c>
      <c r="D138" s="112" t="s">
        <v>7</v>
      </c>
      <c r="E138" s="146">
        <f>'[11]нов. 2012г.без НДС (2)'!$K$43-'[11]нов. 2012г.без НДС (2)'!$K$42</f>
        <v>170983.92571525427</v>
      </c>
      <c r="F138" s="157">
        <v>40909</v>
      </c>
      <c r="G138" s="186">
        <v>41244</v>
      </c>
      <c r="H138" s="180" t="s">
        <v>72</v>
      </c>
      <c r="I138" s="109" t="s">
        <v>10</v>
      </c>
      <c r="J138" s="108">
        <v>40909</v>
      </c>
      <c r="K138" s="109" t="s">
        <v>121</v>
      </c>
      <c r="L138" s="98"/>
      <c r="M138" s="84" t="s">
        <v>8</v>
      </c>
      <c r="N138" s="85" t="s">
        <v>22</v>
      </c>
      <c r="O138" s="86"/>
      <c r="P138" s="66"/>
      <c r="Q138" s="67"/>
      <c r="R138" s="67"/>
      <c r="S138" s="67"/>
      <c r="T138" s="67"/>
      <c r="U138" s="67"/>
    </row>
    <row r="139" spans="1:65" s="83" customFormat="1" ht="54" customHeight="1">
      <c r="A139" s="97">
        <v>119</v>
      </c>
      <c r="B139" s="94">
        <v>1</v>
      </c>
      <c r="C139" s="169" t="s">
        <v>42</v>
      </c>
      <c r="D139" s="112" t="s">
        <v>7</v>
      </c>
      <c r="E139" s="146">
        <f>'[11]нов. 2012г.без НДС (2)'!$K$42</f>
        <v>117833.91599999998</v>
      </c>
      <c r="F139" s="157">
        <v>40969</v>
      </c>
      <c r="G139" s="186">
        <v>41000</v>
      </c>
      <c r="H139" s="180" t="s">
        <v>72</v>
      </c>
      <c r="I139" s="109" t="s">
        <v>10</v>
      </c>
      <c r="J139" s="99">
        <v>40969</v>
      </c>
      <c r="K139" s="109" t="s">
        <v>121</v>
      </c>
      <c r="L139" s="98"/>
      <c r="M139" s="84"/>
      <c r="N139" s="85"/>
      <c r="O139" s="86"/>
      <c r="P139" s="66"/>
      <c r="Q139" s="67"/>
      <c r="R139" s="67"/>
      <c r="S139" s="67"/>
      <c r="T139" s="67"/>
      <c r="U139" s="67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</row>
    <row r="140" spans="1:21" s="69" customFormat="1" ht="46.5" customHeight="1">
      <c r="A140" s="107">
        <v>120</v>
      </c>
      <c r="B140" s="94">
        <v>1</v>
      </c>
      <c r="C140" s="145" t="s">
        <v>257</v>
      </c>
      <c r="D140" s="112" t="s">
        <v>7</v>
      </c>
      <c r="E140" s="146">
        <f>'[12]2012 нов.без НДС'!$X$14+'[12]2012 нов.без НДС'!$X$20</f>
        <v>65209.28037999999</v>
      </c>
      <c r="F140" s="157">
        <v>40909</v>
      </c>
      <c r="G140" s="186">
        <v>41244</v>
      </c>
      <c r="H140" s="180" t="s">
        <v>72</v>
      </c>
      <c r="I140" s="109" t="s">
        <v>10</v>
      </c>
      <c r="J140" s="99">
        <v>40909</v>
      </c>
      <c r="K140" s="111" t="s">
        <v>112</v>
      </c>
      <c r="L140" s="98"/>
      <c r="M140" s="63" t="s">
        <v>8</v>
      </c>
      <c r="N140" s="64" t="s">
        <v>22</v>
      </c>
      <c r="O140" s="88"/>
      <c r="P140" s="66"/>
      <c r="Q140" s="67"/>
      <c r="R140" s="67"/>
      <c r="S140" s="89"/>
      <c r="T140" s="67"/>
      <c r="U140" s="67"/>
    </row>
    <row r="141" spans="1:21" s="69" customFormat="1" ht="46.5" customHeight="1">
      <c r="A141" s="97">
        <v>121</v>
      </c>
      <c r="B141" s="94">
        <v>1</v>
      </c>
      <c r="C141" s="145" t="s">
        <v>258</v>
      </c>
      <c r="D141" s="112" t="s">
        <v>7</v>
      </c>
      <c r="E141" s="146">
        <f>'[12]2012 нов.без НДС'!$X$4</f>
        <v>78908.0235</v>
      </c>
      <c r="F141" s="157">
        <v>40909</v>
      </c>
      <c r="G141" s="186">
        <v>41244</v>
      </c>
      <c r="H141" s="180" t="s">
        <v>72</v>
      </c>
      <c r="I141" s="109" t="s">
        <v>10</v>
      </c>
      <c r="J141" s="99">
        <v>40909</v>
      </c>
      <c r="K141" s="111" t="s">
        <v>112</v>
      </c>
      <c r="L141" s="98"/>
      <c r="M141" s="63"/>
      <c r="N141" s="64"/>
      <c r="O141" s="88"/>
      <c r="P141" s="66"/>
      <c r="Q141" s="67"/>
      <c r="R141" s="67"/>
      <c r="S141" s="89"/>
      <c r="T141" s="67"/>
      <c r="U141" s="67"/>
    </row>
    <row r="142" spans="1:65" s="83" customFormat="1" ht="38.25" customHeight="1">
      <c r="A142" s="107">
        <v>122</v>
      </c>
      <c r="B142" s="94">
        <v>1</v>
      </c>
      <c r="C142" s="145" t="s">
        <v>31</v>
      </c>
      <c r="D142" s="112" t="s">
        <v>7</v>
      </c>
      <c r="E142" s="146">
        <f>'[12]2012 нов.без НДС'!$X$43</f>
        <v>54695.24864999998</v>
      </c>
      <c r="F142" s="157">
        <v>40909</v>
      </c>
      <c r="G142" s="186">
        <v>41244</v>
      </c>
      <c r="H142" s="180" t="s">
        <v>72</v>
      </c>
      <c r="I142" s="109" t="s">
        <v>10</v>
      </c>
      <c r="J142" s="99">
        <v>40909</v>
      </c>
      <c r="K142" s="111" t="s">
        <v>112</v>
      </c>
      <c r="L142" s="98"/>
      <c r="M142" s="84" t="s">
        <v>8</v>
      </c>
      <c r="N142" s="85" t="s">
        <v>22</v>
      </c>
      <c r="O142" s="86"/>
      <c r="P142" s="66"/>
      <c r="Q142" s="67"/>
      <c r="R142" s="67"/>
      <c r="S142" s="67"/>
      <c r="T142" s="67"/>
      <c r="U142" s="67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</row>
    <row r="143" spans="1:21" s="69" customFormat="1" ht="55.5" customHeight="1">
      <c r="A143" s="97">
        <v>123</v>
      </c>
      <c r="B143" s="94">
        <v>1</v>
      </c>
      <c r="C143" s="145" t="s">
        <v>264</v>
      </c>
      <c r="D143" s="112" t="s">
        <v>7</v>
      </c>
      <c r="E143" s="146">
        <f>'[13]МО 2012г. нов. договора (1)'!$Y$6</f>
        <v>180246.49999999997</v>
      </c>
      <c r="F143" s="157">
        <v>40909</v>
      </c>
      <c r="G143" s="186">
        <v>41244</v>
      </c>
      <c r="H143" s="180" t="s">
        <v>72</v>
      </c>
      <c r="I143" s="109" t="s">
        <v>10</v>
      </c>
      <c r="J143" s="108">
        <v>40909</v>
      </c>
      <c r="K143" s="111" t="s">
        <v>90</v>
      </c>
      <c r="L143" s="98"/>
      <c r="M143" s="84" t="s">
        <v>8</v>
      </c>
      <c r="N143" s="85" t="s">
        <v>22</v>
      </c>
      <c r="O143" s="86"/>
      <c r="P143" s="66"/>
      <c r="Q143" s="67"/>
      <c r="R143" s="67"/>
      <c r="S143" s="67"/>
      <c r="T143" s="67"/>
      <c r="U143" s="67"/>
    </row>
    <row r="144" spans="1:21" s="69" customFormat="1" ht="55.5" customHeight="1">
      <c r="A144" s="107">
        <v>124</v>
      </c>
      <c r="B144" s="94">
        <v>1</v>
      </c>
      <c r="C144" s="145" t="s">
        <v>260</v>
      </c>
      <c r="D144" s="112" t="s">
        <v>7</v>
      </c>
      <c r="E144" s="146">
        <f>'[13]МО 2012г. нов. договора (1)'!$Y$14</f>
        <v>83408.7837</v>
      </c>
      <c r="F144" s="157">
        <v>40909</v>
      </c>
      <c r="G144" s="186">
        <v>41244</v>
      </c>
      <c r="H144" s="180" t="s">
        <v>91</v>
      </c>
      <c r="I144" s="109" t="s">
        <v>10</v>
      </c>
      <c r="J144" s="108">
        <v>40909</v>
      </c>
      <c r="K144" s="111" t="s">
        <v>90</v>
      </c>
      <c r="L144" s="98"/>
      <c r="M144" s="84"/>
      <c r="N144" s="85"/>
      <c r="O144" s="86"/>
      <c r="P144" s="66"/>
      <c r="Q144" s="67"/>
      <c r="R144" s="67"/>
      <c r="S144" s="67"/>
      <c r="T144" s="67"/>
      <c r="U144" s="67"/>
    </row>
    <row r="145" spans="1:21" ht="55.5" customHeight="1">
      <c r="A145" s="97">
        <v>125</v>
      </c>
      <c r="B145" s="94">
        <v>1</v>
      </c>
      <c r="C145" s="145" t="s">
        <v>261</v>
      </c>
      <c r="D145" s="112" t="s">
        <v>7</v>
      </c>
      <c r="E145" s="146">
        <f>'[13]МО 2012г. нов. договора (1)'!$Y$33</f>
        <v>78222.24685</v>
      </c>
      <c r="F145" s="157">
        <v>40909</v>
      </c>
      <c r="G145" s="186">
        <v>41244</v>
      </c>
      <c r="H145" s="180" t="s">
        <v>92</v>
      </c>
      <c r="I145" s="109" t="s">
        <v>10</v>
      </c>
      <c r="J145" s="108">
        <v>40909</v>
      </c>
      <c r="K145" s="111" t="s">
        <v>90</v>
      </c>
      <c r="L145" s="98"/>
      <c r="M145" s="27"/>
      <c r="N145" s="23"/>
      <c r="O145" s="36"/>
      <c r="P145" s="34"/>
      <c r="Q145" s="8"/>
      <c r="R145" s="8"/>
      <c r="S145" s="8"/>
      <c r="T145" s="8"/>
      <c r="U145" s="8"/>
    </row>
    <row r="146" spans="1:21" ht="55.5" customHeight="1">
      <c r="A146" s="107">
        <v>126</v>
      </c>
      <c r="B146" s="94">
        <v>1</v>
      </c>
      <c r="C146" s="145" t="s">
        <v>262</v>
      </c>
      <c r="D146" s="112" t="s">
        <v>7</v>
      </c>
      <c r="E146" s="146">
        <f>'[13]МО 2012г. нов. договора (1)'!$Y$26</f>
        <v>64610.225</v>
      </c>
      <c r="F146" s="157">
        <v>40909</v>
      </c>
      <c r="G146" s="186">
        <v>41244</v>
      </c>
      <c r="H146" s="180" t="s">
        <v>93</v>
      </c>
      <c r="I146" s="109" t="s">
        <v>10</v>
      </c>
      <c r="J146" s="108">
        <v>40909</v>
      </c>
      <c r="K146" s="111" t="s">
        <v>90</v>
      </c>
      <c r="L146" s="98"/>
      <c r="M146" s="27"/>
      <c r="N146" s="23"/>
      <c r="O146" s="36"/>
      <c r="P146" s="34"/>
      <c r="Q146" s="8"/>
      <c r="R146" s="8"/>
      <c r="S146" s="8"/>
      <c r="T146" s="8"/>
      <c r="U146" s="8"/>
    </row>
    <row r="147" spans="1:21" ht="55.5" customHeight="1">
      <c r="A147" s="97">
        <v>127</v>
      </c>
      <c r="B147" s="94">
        <v>1</v>
      </c>
      <c r="C147" s="145" t="s">
        <v>263</v>
      </c>
      <c r="D147" s="112" t="s">
        <v>7</v>
      </c>
      <c r="E147" s="146">
        <f>'[13]МО 2012г. нов. договора (1)'!$Y$20</f>
        <v>136130.775</v>
      </c>
      <c r="F147" s="157">
        <v>40909</v>
      </c>
      <c r="G147" s="186">
        <v>41244</v>
      </c>
      <c r="H147" s="180" t="s">
        <v>94</v>
      </c>
      <c r="I147" s="109" t="s">
        <v>10</v>
      </c>
      <c r="J147" s="108">
        <v>40909</v>
      </c>
      <c r="K147" s="111" t="s">
        <v>90</v>
      </c>
      <c r="L147" s="98"/>
      <c r="M147" s="27"/>
      <c r="N147" s="23"/>
      <c r="O147" s="36"/>
      <c r="P147" s="34"/>
      <c r="Q147" s="8"/>
      <c r="R147" s="8"/>
      <c r="S147" s="8"/>
      <c r="T147" s="8"/>
      <c r="U147" s="8"/>
    </row>
    <row r="148" spans="1:65" s="83" customFormat="1" ht="54" customHeight="1">
      <c r="A148" s="107">
        <v>128</v>
      </c>
      <c r="B148" s="94">
        <v>1</v>
      </c>
      <c r="C148" s="169" t="s">
        <v>259</v>
      </c>
      <c r="D148" s="112" t="s">
        <v>7</v>
      </c>
      <c r="E148" s="148">
        <f>'[13]МО 2012г. нов. договора (1)'!$Y$5</f>
        <v>166400</v>
      </c>
      <c r="F148" s="157">
        <v>40909</v>
      </c>
      <c r="G148" s="186">
        <v>41244</v>
      </c>
      <c r="H148" s="180" t="s">
        <v>72</v>
      </c>
      <c r="I148" s="109" t="s">
        <v>10</v>
      </c>
      <c r="J148" s="108">
        <v>40909</v>
      </c>
      <c r="K148" s="111" t="s">
        <v>90</v>
      </c>
      <c r="L148" s="98"/>
      <c r="M148" s="84"/>
      <c r="N148" s="85"/>
      <c r="O148" s="86"/>
      <c r="P148" s="66"/>
      <c r="Q148" s="67"/>
      <c r="R148" s="67"/>
      <c r="S148" s="67"/>
      <c r="T148" s="67"/>
      <c r="U148" s="67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</row>
    <row r="149" spans="1:65" s="83" customFormat="1" ht="54" customHeight="1">
      <c r="A149" s="97">
        <v>129</v>
      </c>
      <c r="B149" s="94">
        <v>1</v>
      </c>
      <c r="C149" s="169" t="s">
        <v>127</v>
      </c>
      <c r="D149" s="112" t="s">
        <v>7</v>
      </c>
      <c r="E149" s="148">
        <f>'[14]реклама 2012'!$R$18*1000</f>
        <v>385000</v>
      </c>
      <c r="F149" s="157">
        <v>40909</v>
      </c>
      <c r="G149" s="186">
        <v>41244</v>
      </c>
      <c r="H149" s="180" t="s">
        <v>72</v>
      </c>
      <c r="I149" s="109" t="s">
        <v>10</v>
      </c>
      <c r="J149" s="108">
        <v>40909</v>
      </c>
      <c r="K149" s="111" t="s">
        <v>128</v>
      </c>
      <c r="L149" s="98"/>
      <c r="M149" s="80"/>
      <c r="N149" s="81"/>
      <c r="O149" s="82"/>
      <c r="P149" s="66"/>
      <c r="Q149" s="67"/>
      <c r="R149" s="67"/>
      <c r="S149" s="67"/>
      <c r="T149" s="67"/>
      <c r="U149" s="67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</row>
    <row r="150" spans="1:65" s="83" customFormat="1" ht="68.25" customHeight="1">
      <c r="A150" s="107">
        <v>130</v>
      </c>
      <c r="B150" s="94">
        <v>1</v>
      </c>
      <c r="C150" s="145" t="s">
        <v>267</v>
      </c>
      <c r="D150" s="112" t="s">
        <v>7</v>
      </c>
      <c r="E150" s="167">
        <f>90000+9000*12</f>
        <v>198000</v>
      </c>
      <c r="F150" s="157">
        <v>40909</v>
      </c>
      <c r="G150" s="186">
        <v>41244</v>
      </c>
      <c r="H150" s="180" t="s">
        <v>72</v>
      </c>
      <c r="I150" s="109" t="s">
        <v>10</v>
      </c>
      <c r="J150" s="108">
        <v>40909</v>
      </c>
      <c r="K150" s="109" t="s">
        <v>96</v>
      </c>
      <c r="L150" s="98"/>
      <c r="M150" s="80"/>
      <c r="N150" s="81"/>
      <c r="O150" s="82"/>
      <c r="P150" s="66"/>
      <c r="Q150" s="67"/>
      <c r="R150" s="67"/>
      <c r="S150" s="67"/>
      <c r="T150" s="67"/>
      <c r="U150" s="67"/>
      <c r="V150" s="67"/>
      <c r="W150" s="67"/>
      <c r="X150" s="67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</row>
    <row r="151" spans="1:21" s="69" customFormat="1" ht="58.5" customHeight="1">
      <c r="A151" s="97">
        <v>131</v>
      </c>
      <c r="B151" s="94">
        <v>1</v>
      </c>
      <c r="C151" s="145" t="s">
        <v>266</v>
      </c>
      <c r="D151" s="112" t="s">
        <v>7</v>
      </c>
      <c r="E151" s="146">
        <f>'[3]Услуги связи'!$C$9*12</f>
        <v>1046796</v>
      </c>
      <c r="F151" s="157">
        <v>40909</v>
      </c>
      <c r="G151" s="186">
        <v>41244</v>
      </c>
      <c r="H151" s="180" t="s">
        <v>72</v>
      </c>
      <c r="I151" s="158" t="s">
        <v>14</v>
      </c>
      <c r="J151" s="108">
        <v>40909</v>
      </c>
      <c r="K151" s="109" t="s">
        <v>96</v>
      </c>
      <c r="L151" s="98" t="s">
        <v>157</v>
      </c>
      <c r="M151" s="84" t="s">
        <v>8</v>
      </c>
      <c r="N151" s="85"/>
      <c r="O151" s="86"/>
      <c r="P151" s="66"/>
      <c r="Q151" s="67"/>
      <c r="R151" s="67"/>
      <c r="S151" s="67"/>
      <c r="T151" s="67"/>
      <c r="U151" s="67"/>
    </row>
    <row r="152" spans="1:21" s="69" customFormat="1" ht="58.5" customHeight="1">
      <c r="A152" s="107">
        <v>132</v>
      </c>
      <c r="B152" s="94">
        <v>1</v>
      </c>
      <c r="C152" s="145" t="s">
        <v>338</v>
      </c>
      <c r="D152" s="112" t="s">
        <v>7</v>
      </c>
      <c r="E152" s="146">
        <f>'[3]Услуги связи'!$C$8*12</f>
        <v>144000</v>
      </c>
      <c r="F152" s="157">
        <v>40909</v>
      </c>
      <c r="G152" s="186">
        <v>41244</v>
      </c>
      <c r="H152" s="180" t="s">
        <v>72</v>
      </c>
      <c r="I152" s="158" t="s">
        <v>14</v>
      </c>
      <c r="J152" s="108">
        <v>40909</v>
      </c>
      <c r="K152" s="109" t="s">
        <v>96</v>
      </c>
      <c r="L152" s="98" t="s">
        <v>157</v>
      </c>
      <c r="M152" s="84"/>
      <c r="N152" s="85"/>
      <c r="O152" s="86"/>
      <c r="P152" s="66"/>
      <c r="Q152" s="67"/>
      <c r="R152" s="67"/>
      <c r="S152" s="67"/>
      <c r="T152" s="67"/>
      <c r="U152" s="67"/>
    </row>
    <row r="153" spans="1:21" s="69" customFormat="1" ht="64.5" customHeight="1">
      <c r="A153" s="97">
        <v>133</v>
      </c>
      <c r="B153" s="94">
        <v>1</v>
      </c>
      <c r="C153" s="145" t="s">
        <v>132</v>
      </c>
      <c r="D153" s="112" t="s">
        <v>7</v>
      </c>
      <c r="E153" s="146">
        <f>'[3]Услуги связи'!$S$30</f>
        <v>888000</v>
      </c>
      <c r="F153" s="157">
        <v>40909</v>
      </c>
      <c r="G153" s="186">
        <v>41244</v>
      </c>
      <c r="H153" s="180" t="s">
        <v>72</v>
      </c>
      <c r="I153" s="158" t="s">
        <v>14</v>
      </c>
      <c r="J153" s="108">
        <v>40909</v>
      </c>
      <c r="K153" s="109" t="s">
        <v>96</v>
      </c>
      <c r="L153" s="98" t="s">
        <v>187</v>
      </c>
      <c r="M153" s="84" t="s">
        <v>8</v>
      </c>
      <c r="N153" s="85" t="s">
        <v>22</v>
      </c>
      <c r="O153" s="86"/>
      <c r="P153" s="66"/>
      <c r="Q153" s="67"/>
      <c r="R153" s="68"/>
      <c r="S153" s="67"/>
      <c r="T153" s="67"/>
      <c r="U153" s="68"/>
    </row>
    <row r="154" spans="1:21" s="69" customFormat="1" ht="57" customHeight="1">
      <c r="A154" s="107">
        <v>134</v>
      </c>
      <c r="B154" s="94">
        <v>1</v>
      </c>
      <c r="C154" s="145" t="s">
        <v>95</v>
      </c>
      <c r="D154" s="112" t="s">
        <v>7</v>
      </c>
      <c r="E154" s="146">
        <f>'[3]Услуги связи'!$S$29+'[3]Услуги связи'!$S$28</f>
        <v>1539600</v>
      </c>
      <c r="F154" s="157">
        <v>40909</v>
      </c>
      <c r="G154" s="186">
        <v>41244</v>
      </c>
      <c r="H154" s="180" t="s">
        <v>72</v>
      </c>
      <c r="I154" s="158" t="s">
        <v>14</v>
      </c>
      <c r="J154" s="108">
        <v>40909</v>
      </c>
      <c r="K154" s="109" t="s">
        <v>96</v>
      </c>
      <c r="L154" s="98" t="s">
        <v>188</v>
      </c>
      <c r="M154" s="84" t="s">
        <v>8</v>
      </c>
      <c r="N154" s="85" t="s">
        <v>22</v>
      </c>
      <c r="O154" s="87"/>
      <c r="P154" s="66"/>
      <c r="Q154" s="67"/>
      <c r="R154" s="67"/>
      <c r="S154" s="67"/>
      <c r="T154" s="67"/>
      <c r="U154" s="67"/>
    </row>
    <row r="155" spans="1:21" s="69" customFormat="1" ht="34.5" customHeight="1">
      <c r="A155" s="97">
        <v>135</v>
      </c>
      <c r="B155" s="94">
        <v>1</v>
      </c>
      <c r="C155" s="145" t="s">
        <v>24</v>
      </c>
      <c r="D155" s="112" t="s">
        <v>7</v>
      </c>
      <c r="E155" s="146">
        <f>'[3]Услуги связи'!$S$31</f>
        <v>504480</v>
      </c>
      <c r="F155" s="157">
        <v>40909</v>
      </c>
      <c r="G155" s="186">
        <v>41244</v>
      </c>
      <c r="H155" s="180" t="s">
        <v>72</v>
      </c>
      <c r="I155" s="158" t="s">
        <v>14</v>
      </c>
      <c r="J155" s="108">
        <v>40909</v>
      </c>
      <c r="K155" s="109" t="s">
        <v>96</v>
      </c>
      <c r="L155" s="170" t="s">
        <v>343</v>
      </c>
      <c r="M155" s="84"/>
      <c r="N155" s="85"/>
      <c r="O155" s="87"/>
      <c r="P155" s="66"/>
      <c r="Q155" s="67"/>
      <c r="R155" s="67"/>
      <c r="S155" s="67"/>
      <c r="T155" s="67"/>
      <c r="U155" s="67"/>
    </row>
    <row r="156" spans="1:65" s="83" customFormat="1" ht="54" customHeight="1">
      <c r="A156" s="107">
        <v>136</v>
      </c>
      <c r="B156" s="94">
        <v>1</v>
      </c>
      <c r="C156" s="169" t="s">
        <v>268</v>
      </c>
      <c r="D156" s="112" t="s">
        <v>7</v>
      </c>
      <c r="E156" s="148">
        <f>'[3]Услуги связи'!$C$6*12</f>
        <v>162711.86440677967</v>
      </c>
      <c r="F156" s="157">
        <v>40909</v>
      </c>
      <c r="G156" s="186">
        <v>41244</v>
      </c>
      <c r="H156" s="180" t="s">
        <v>72</v>
      </c>
      <c r="I156" s="109" t="s">
        <v>10</v>
      </c>
      <c r="J156" s="108">
        <v>40909</v>
      </c>
      <c r="K156" s="109" t="s">
        <v>96</v>
      </c>
      <c r="L156" s="98"/>
      <c r="M156" s="84"/>
      <c r="N156" s="85"/>
      <c r="O156" s="86"/>
      <c r="P156" s="66"/>
      <c r="Q156" s="67"/>
      <c r="R156" s="67"/>
      <c r="S156" s="67"/>
      <c r="T156" s="67"/>
      <c r="U156" s="67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</row>
    <row r="157" spans="1:21" s="69" customFormat="1" ht="74.25" customHeight="1">
      <c r="A157" s="97">
        <v>137</v>
      </c>
      <c r="B157" s="94">
        <v>1</v>
      </c>
      <c r="C157" s="145" t="s">
        <v>168</v>
      </c>
      <c r="D157" s="112" t="s">
        <v>7</v>
      </c>
      <c r="E157" s="146">
        <v>5500000</v>
      </c>
      <c r="F157" s="157">
        <v>40909</v>
      </c>
      <c r="G157" s="186">
        <v>41244</v>
      </c>
      <c r="H157" s="180" t="s">
        <v>269</v>
      </c>
      <c r="I157" s="158" t="s">
        <v>14</v>
      </c>
      <c r="J157" s="108">
        <v>40909</v>
      </c>
      <c r="K157" s="109" t="s">
        <v>83</v>
      </c>
      <c r="L157" s="98" t="s">
        <v>342</v>
      </c>
      <c r="M157" s="84" t="s">
        <v>8</v>
      </c>
      <c r="N157" s="85" t="s">
        <v>22</v>
      </c>
      <c r="O157" s="87"/>
      <c r="P157" s="66"/>
      <c r="Q157" s="67"/>
      <c r="R157" s="67"/>
      <c r="S157" s="67"/>
      <c r="T157" s="67"/>
      <c r="U157" s="67"/>
    </row>
    <row r="158" spans="1:21" s="69" customFormat="1" ht="48" customHeight="1">
      <c r="A158" s="107">
        <v>138</v>
      </c>
      <c r="B158" s="213" t="s">
        <v>328</v>
      </c>
      <c r="C158" s="145" t="s">
        <v>169</v>
      </c>
      <c r="D158" s="112" t="s">
        <v>7</v>
      </c>
      <c r="E158" s="148">
        <f>'[4]БДР'!$E$92*1000-E157</f>
        <v>1558927.5821099998</v>
      </c>
      <c r="F158" s="157">
        <v>40909</v>
      </c>
      <c r="G158" s="186">
        <v>41244</v>
      </c>
      <c r="H158" s="180" t="s">
        <v>269</v>
      </c>
      <c r="I158" s="109" t="s">
        <v>10</v>
      </c>
      <c r="J158" s="108">
        <v>40909</v>
      </c>
      <c r="K158" s="109" t="s">
        <v>83</v>
      </c>
      <c r="L158" s="98" t="s">
        <v>170</v>
      </c>
      <c r="M158" s="84"/>
      <c r="N158" s="85"/>
      <c r="O158" s="87"/>
      <c r="P158" s="66"/>
      <c r="Q158" s="67"/>
      <c r="R158" s="67"/>
      <c r="S158" s="67"/>
      <c r="T158" s="67"/>
      <c r="U158" s="67"/>
    </row>
    <row r="159" spans="1:65" s="83" customFormat="1" ht="55.5" customHeight="1">
      <c r="A159" s="97">
        <v>139</v>
      </c>
      <c r="B159" s="94">
        <v>1</v>
      </c>
      <c r="C159" s="145" t="s">
        <v>270</v>
      </c>
      <c r="D159" s="112" t="s">
        <v>7</v>
      </c>
      <c r="E159" s="146">
        <f>'[15]Лист1'!$S$13*1.051</f>
        <v>71468</v>
      </c>
      <c r="F159" s="157">
        <v>40909</v>
      </c>
      <c r="G159" s="186">
        <v>41244</v>
      </c>
      <c r="H159" s="180" t="s">
        <v>91</v>
      </c>
      <c r="I159" s="111" t="s">
        <v>10</v>
      </c>
      <c r="J159" s="99">
        <v>40909</v>
      </c>
      <c r="K159" s="111" t="s">
        <v>87</v>
      </c>
      <c r="L159" s="98"/>
      <c r="M159" s="84" t="s">
        <v>8</v>
      </c>
      <c r="N159" s="85" t="s">
        <v>22</v>
      </c>
      <c r="O159" s="86"/>
      <c r="P159" s="66"/>
      <c r="Q159" s="67"/>
      <c r="R159" s="67"/>
      <c r="S159" s="67"/>
      <c r="T159" s="67"/>
      <c r="U159" s="67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</row>
    <row r="160" spans="1:65" s="83" customFormat="1" ht="61.5" customHeight="1">
      <c r="A160" s="107">
        <v>140</v>
      </c>
      <c r="B160" s="94">
        <v>1</v>
      </c>
      <c r="C160" s="145" t="s">
        <v>85</v>
      </c>
      <c r="D160" s="112" t="s">
        <v>7</v>
      </c>
      <c r="E160" s="146">
        <f>'[15]Лист1'!$S$16*1.051</f>
        <v>110034.44499999999</v>
      </c>
      <c r="F160" s="157">
        <v>40909</v>
      </c>
      <c r="G160" s="186">
        <v>41244</v>
      </c>
      <c r="H160" s="180" t="s">
        <v>92</v>
      </c>
      <c r="I160" s="109" t="s">
        <v>10</v>
      </c>
      <c r="J160" s="99">
        <v>40909</v>
      </c>
      <c r="K160" s="111" t="s">
        <v>87</v>
      </c>
      <c r="L160" s="98"/>
      <c r="M160" s="84" t="s">
        <v>8</v>
      </c>
      <c r="N160" s="85" t="s">
        <v>22</v>
      </c>
      <c r="O160" s="86"/>
      <c r="P160" s="66"/>
      <c r="Q160" s="67"/>
      <c r="R160" s="67"/>
      <c r="S160" s="67"/>
      <c r="T160" s="67"/>
      <c r="U160" s="67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</row>
    <row r="161" spans="1:65" s="83" customFormat="1" ht="54" customHeight="1">
      <c r="A161" s="97">
        <v>141</v>
      </c>
      <c r="B161" s="94">
        <v>1</v>
      </c>
      <c r="C161" s="145" t="s">
        <v>84</v>
      </c>
      <c r="D161" s="112" t="s">
        <v>7</v>
      </c>
      <c r="E161" s="146">
        <f>'[15]Лист1'!$S$14*1.051</f>
        <v>90081.20999999999</v>
      </c>
      <c r="F161" s="157">
        <v>40909</v>
      </c>
      <c r="G161" s="186">
        <v>41244</v>
      </c>
      <c r="H161" s="180" t="s">
        <v>94</v>
      </c>
      <c r="I161" s="109" t="s">
        <v>10</v>
      </c>
      <c r="J161" s="99">
        <v>40909</v>
      </c>
      <c r="K161" s="111" t="s">
        <v>87</v>
      </c>
      <c r="L161" s="98"/>
      <c r="M161" s="84" t="s">
        <v>8</v>
      </c>
      <c r="N161" s="85" t="s">
        <v>22</v>
      </c>
      <c r="O161" s="86"/>
      <c r="P161" s="66"/>
      <c r="Q161" s="67"/>
      <c r="R161" s="67"/>
      <c r="S161" s="67"/>
      <c r="T161" s="67"/>
      <c r="U161" s="67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</row>
    <row r="162" spans="1:65" s="83" customFormat="1" ht="54" customHeight="1">
      <c r="A162" s="107">
        <v>142</v>
      </c>
      <c r="B162" s="94">
        <v>1</v>
      </c>
      <c r="C162" s="145" t="s">
        <v>86</v>
      </c>
      <c r="D162" s="112" t="s">
        <v>7</v>
      </c>
      <c r="E162" s="146">
        <f>'[15]Лист1'!$S$15*1.051</f>
        <v>126829.42499999999</v>
      </c>
      <c r="F162" s="157">
        <v>40909</v>
      </c>
      <c r="G162" s="186">
        <v>41244</v>
      </c>
      <c r="H162" s="180" t="s">
        <v>93</v>
      </c>
      <c r="I162" s="109" t="s">
        <v>10</v>
      </c>
      <c r="J162" s="99">
        <v>40909</v>
      </c>
      <c r="K162" s="111" t="s">
        <v>87</v>
      </c>
      <c r="L162" s="98"/>
      <c r="M162" s="84"/>
      <c r="N162" s="85"/>
      <c r="O162" s="86"/>
      <c r="P162" s="66"/>
      <c r="Q162" s="67"/>
      <c r="R162" s="67"/>
      <c r="S162" s="67"/>
      <c r="T162" s="67"/>
      <c r="U162" s="67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</row>
    <row r="163" spans="1:21" s="69" customFormat="1" ht="72.75" customHeight="1">
      <c r="A163" s="97">
        <v>143</v>
      </c>
      <c r="B163" s="94">
        <v>1</v>
      </c>
      <c r="C163" s="160" t="s">
        <v>133</v>
      </c>
      <c r="D163" s="161" t="s">
        <v>7</v>
      </c>
      <c r="E163" s="171">
        <f>'[4]БДР'!$E$94*1000-86400</f>
        <v>3976399.9999999995</v>
      </c>
      <c r="F163" s="192">
        <v>41000</v>
      </c>
      <c r="G163" s="191">
        <v>41365</v>
      </c>
      <c r="H163" s="180" t="s">
        <v>272</v>
      </c>
      <c r="I163" s="172" t="s">
        <v>14</v>
      </c>
      <c r="J163" s="163">
        <v>41000</v>
      </c>
      <c r="K163" s="109" t="s">
        <v>88</v>
      </c>
      <c r="L163" s="98" t="s">
        <v>341</v>
      </c>
      <c r="M163" s="84" t="s">
        <v>8</v>
      </c>
      <c r="N163" s="85" t="s">
        <v>22</v>
      </c>
      <c r="O163" s="87"/>
      <c r="P163" s="66"/>
      <c r="Q163" s="67"/>
      <c r="R163" s="67"/>
      <c r="S163" s="67"/>
      <c r="T163" s="67"/>
      <c r="U163" s="67"/>
    </row>
    <row r="164" spans="1:21" s="69" customFormat="1" ht="30.75" customHeight="1">
      <c r="A164" s="107">
        <v>144</v>
      </c>
      <c r="B164" s="94">
        <v>1</v>
      </c>
      <c r="C164" s="160" t="s">
        <v>166</v>
      </c>
      <c r="D164" s="161" t="s">
        <v>7</v>
      </c>
      <c r="E164" s="146">
        <f>86400</f>
        <v>86400</v>
      </c>
      <c r="F164" s="192">
        <v>40969</v>
      </c>
      <c r="G164" s="191">
        <v>41244</v>
      </c>
      <c r="H164" s="180" t="s">
        <v>72</v>
      </c>
      <c r="I164" s="109" t="s">
        <v>10</v>
      </c>
      <c r="J164" s="163">
        <v>40969</v>
      </c>
      <c r="K164" s="109" t="s">
        <v>88</v>
      </c>
      <c r="L164" s="98"/>
      <c r="M164" s="63"/>
      <c r="N164" s="64"/>
      <c r="O164" s="88"/>
      <c r="P164" s="66"/>
      <c r="Q164" s="67"/>
      <c r="R164" s="67"/>
      <c r="S164" s="67"/>
      <c r="T164" s="67"/>
      <c r="U164" s="67"/>
    </row>
    <row r="165" spans="1:21" ht="55.5" customHeight="1">
      <c r="A165" s="97">
        <v>145</v>
      </c>
      <c r="B165" s="94">
        <v>1</v>
      </c>
      <c r="C165" s="145" t="s">
        <v>273</v>
      </c>
      <c r="D165" s="112" t="s">
        <v>7</v>
      </c>
      <c r="E165" s="146">
        <f>15000</f>
        <v>15000</v>
      </c>
      <c r="F165" s="157">
        <v>40909</v>
      </c>
      <c r="G165" s="186">
        <v>41244</v>
      </c>
      <c r="H165" s="180" t="s">
        <v>70</v>
      </c>
      <c r="I165" s="109" t="s">
        <v>10</v>
      </c>
      <c r="J165" s="99">
        <v>40909</v>
      </c>
      <c r="K165" s="111" t="s">
        <v>89</v>
      </c>
      <c r="L165" s="98"/>
      <c r="M165" s="27" t="s">
        <v>8</v>
      </c>
      <c r="N165" s="23" t="s">
        <v>22</v>
      </c>
      <c r="O165" s="36"/>
      <c r="P165" s="34"/>
      <c r="Q165" s="8"/>
      <c r="R165" s="8"/>
      <c r="S165" s="8"/>
      <c r="T165" s="8"/>
      <c r="U165" s="8"/>
    </row>
    <row r="166" spans="1:21" ht="55.5" customHeight="1">
      <c r="A166" s="107">
        <v>146</v>
      </c>
      <c r="B166" s="94">
        <v>1</v>
      </c>
      <c r="C166" s="145" t="s">
        <v>309</v>
      </c>
      <c r="D166" s="112" t="s">
        <v>7</v>
      </c>
      <c r="E166" s="146">
        <f>355000</f>
        <v>355000</v>
      </c>
      <c r="F166" s="157">
        <v>40909</v>
      </c>
      <c r="G166" s="186">
        <v>41244</v>
      </c>
      <c r="H166" s="180" t="s">
        <v>70</v>
      </c>
      <c r="I166" s="109" t="s">
        <v>10</v>
      </c>
      <c r="J166" s="99">
        <v>40909</v>
      </c>
      <c r="K166" s="111" t="s">
        <v>89</v>
      </c>
      <c r="L166" s="98"/>
      <c r="M166" s="27"/>
      <c r="N166" s="23"/>
      <c r="O166" s="36"/>
      <c r="P166" s="34"/>
      <c r="Q166" s="8"/>
      <c r="R166" s="8"/>
      <c r="S166" s="8"/>
      <c r="T166" s="8"/>
      <c r="U166" s="8"/>
    </row>
    <row r="167" spans="1:21" ht="55.5" customHeight="1">
      <c r="A167" s="97">
        <v>147</v>
      </c>
      <c r="B167" s="112">
        <v>1</v>
      </c>
      <c r="C167" s="145" t="s">
        <v>310</v>
      </c>
      <c r="D167" s="112" t="s">
        <v>7</v>
      </c>
      <c r="E167" s="148">
        <v>150000</v>
      </c>
      <c r="F167" s="157">
        <v>40909</v>
      </c>
      <c r="G167" s="186">
        <v>41244</v>
      </c>
      <c r="H167" s="180" t="s">
        <v>70</v>
      </c>
      <c r="I167" s="109" t="s">
        <v>10</v>
      </c>
      <c r="J167" s="99">
        <v>40909</v>
      </c>
      <c r="K167" s="111" t="s">
        <v>89</v>
      </c>
      <c r="L167" s="98"/>
      <c r="M167" s="49"/>
      <c r="N167" s="22"/>
      <c r="O167" s="35"/>
      <c r="P167" s="34"/>
      <c r="Q167" s="8"/>
      <c r="R167" s="8"/>
      <c r="S167" s="8"/>
      <c r="T167" s="8"/>
      <c r="U167" s="8"/>
    </row>
    <row r="168" spans="1:21" ht="55.5" customHeight="1">
      <c r="A168" s="107">
        <v>148</v>
      </c>
      <c r="B168" s="112">
        <v>1</v>
      </c>
      <c r="C168" s="145" t="s">
        <v>311</v>
      </c>
      <c r="D168" s="112" t="s">
        <v>7</v>
      </c>
      <c r="E168" s="148">
        <v>75000</v>
      </c>
      <c r="F168" s="157">
        <v>40909</v>
      </c>
      <c r="G168" s="186">
        <v>41244</v>
      </c>
      <c r="H168" s="180" t="s">
        <v>70</v>
      </c>
      <c r="I168" s="109" t="s">
        <v>10</v>
      </c>
      <c r="J168" s="99">
        <v>40909</v>
      </c>
      <c r="K168" s="111" t="s">
        <v>89</v>
      </c>
      <c r="L168" s="98"/>
      <c r="M168" s="49"/>
      <c r="N168" s="22"/>
      <c r="O168" s="35"/>
      <c r="P168" s="34"/>
      <c r="Q168" s="8"/>
      <c r="R168" s="8"/>
      <c r="S168" s="8"/>
      <c r="T168" s="8"/>
      <c r="U168" s="8"/>
    </row>
    <row r="169" spans="1:21" ht="55.5" customHeight="1">
      <c r="A169" s="97">
        <v>149</v>
      </c>
      <c r="B169" s="112">
        <v>1</v>
      </c>
      <c r="C169" s="145" t="s">
        <v>312</v>
      </c>
      <c r="D169" s="112" t="s">
        <v>7</v>
      </c>
      <c r="E169" s="148">
        <v>20000</v>
      </c>
      <c r="F169" s="157">
        <v>41030</v>
      </c>
      <c r="G169" s="186">
        <v>41244</v>
      </c>
      <c r="H169" s="180" t="s">
        <v>70</v>
      </c>
      <c r="I169" s="109" t="s">
        <v>10</v>
      </c>
      <c r="J169" s="99">
        <v>40909</v>
      </c>
      <c r="K169" s="111" t="s">
        <v>89</v>
      </c>
      <c r="L169" s="98"/>
      <c r="M169" s="49"/>
      <c r="N169" s="22"/>
      <c r="O169" s="35"/>
      <c r="P169" s="34"/>
      <c r="Q169" s="8"/>
      <c r="R169" s="8"/>
      <c r="S169" s="8"/>
      <c r="T169" s="8"/>
      <c r="U169" s="8"/>
    </row>
    <row r="170" spans="1:21" ht="39" customHeight="1">
      <c r="A170" s="107">
        <v>150</v>
      </c>
      <c r="B170" s="94">
        <v>1</v>
      </c>
      <c r="C170" s="151" t="s">
        <v>271</v>
      </c>
      <c r="D170" s="112" t="s">
        <v>7</v>
      </c>
      <c r="E170" s="148">
        <f>2500*12</f>
        <v>30000</v>
      </c>
      <c r="F170" s="157">
        <v>40909</v>
      </c>
      <c r="G170" s="186">
        <v>41244</v>
      </c>
      <c r="H170" s="180" t="s">
        <v>72</v>
      </c>
      <c r="I170" s="109" t="s">
        <v>10</v>
      </c>
      <c r="J170" s="108">
        <v>40909</v>
      </c>
      <c r="K170" s="111" t="s">
        <v>89</v>
      </c>
      <c r="L170" s="91"/>
      <c r="M170" s="49"/>
      <c r="N170" s="22"/>
      <c r="O170" s="35"/>
      <c r="P170" s="34"/>
      <c r="Q170" s="8"/>
      <c r="R170" s="18"/>
      <c r="S170" s="8"/>
      <c r="T170" s="8"/>
      <c r="U170" s="18"/>
    </row>
    <row r="171" spans="1:21" ht="39" customHeight="1">
      <c r="A171" s="97">
        <v>151</v>
      </c>
      <c r="B171" s="94">
        <v>1</v>
      </c>
      <c r="C171" s="151" t="s">
        <v>339</v>
      </c>
      <c r="D171" s="112" t="s">
        <v>7</v>
      </c>
      <c r="E171" s="148">
        <f>'[16]19.01'!$S$6-'[16]19.01'!$S$12</f>
        <v>52018.399999999994</v>
      </c>
      <c r="F171" s="157">
        <v>40909</v>
      </c>
      <c r="G171" s="186">
        <v>41244</v>
      </c>
      <c r="H171" s="180" t="s">
        <v>72</v>
      </c>
      <c r="I171" s="109" t="s">
        <v>10</v>
      </c>
      <c r="J171" s="108">
        <v>40909</v>
      </c>
      <c r="K171" s="111" t="s">
        <v>89</v>
      </c>
      <c r="L171" s="91"/>
      <c r="M171" s="49"/>
      <c r="N171" s="22"/>
      <c r="O171" s="35"/>
      <c r="P171" s="34"/>
      <c r="Q171" s="8"/>
      <c r="R171" s="18"/>
      <c r="S171" s="8"/>
      <c r="T171" s="8"/>
      <c r="U171" s="18"/>
    </row>
    <row r="172" spans="1:65" s="83" customFormat="1" ht="50.25" customHeight="1">
      <c r="A172" s="107">
        <v>152</v>
      </c>
      <c r="B172" s="94">
        <v>1</v>
      </c>
      <c r="C172" s="145" t="s">
        <v>173</v>
      </c>
      <c r="D172" s="112" t="s">
        <v>7</v>
      </c>
      <c r="E172" s="167">
        <f>'[4]БДР'!$E$98*1000</f>
        <v>17796.610169491527</v>
      </c>
      <c r="F172" s="157">
        <v>40909</v>
      </c>
      <c r="G172" s="186">
        <v>41244</v>
      </c>
      <c r="H172" s="180" t="s">
        <v>72</v>
      </c>
      <c r="I172" s="109" t="s">
        <v>10</v>
      </c>
      <c r="J172" s="108">
        <v>40909</v>
      </c>
      <c r="K172" s="111" t="s">
        <v>174</v>
      </c>
      <c r="L172" s="98"/>
      <c r="M172" s="80" t="s">
        <v>8</v>
      </c>
      <c r="N172" s="81" t="s">
        <v>22</v>
      </c>
      <c r="O172" s="82"/>
      <c r="P172" s="66"/>
      <c r="Q172" s="67"/>
      <c r="R172" s="67"/>
      <c r="S172" s="67"/>
      <c r="T172" s="67"/>
      <c r="U172" s="67"/>
      <c r="V172" s="67"/>
      <c r="W172" s="67"/>
      <c r="X172" s="67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</row>
    <row r="173" spans="1:65" s="21" customFormat="1" ht="51" customHeight="1">
      <c r="A173" s="97">
        <v>153</v>
      </c>
      <c r="B173" s="94">
        <v>1</v>
      </c>
      <c r="C173" s="145" t="s">
        <v>185</v>
      </c>
      <c r="D173" s="112" t="s">
        <v>7</v>
      </c>
      <c r="E173" s="167">
        <f>'[17]Лист1'!$L$7</f>
        <v>75000</v>
      </c>
      <c r="F173" s="157">
        <v>41061</v>
      </c>
      <c r="G173" s="186">
        <v>41091</v>
      </c>
      <c r="H173" s="180" t="s">
        <v>72</v>
      </c>
      <c r="I173" s="109" t="s">
        <v>10</v>
      </c>
      <c r="J173" s="99">
        <v>41061</v>
      </c>
      <c r="K173" s="109" t="s">
        <v>159</v>
      </c>
      <c r="L173" s="98"/>
      <c r="M173" s="50"/>
      <c r="N173" s="24"/>
      <c r="O173" s="37"/>
      <c r="P173" s="34"/>
      <c r="Q173" s="8"/>
      <c r="R173" s="8"/>
      <c r="S173" s="8"/>
      <c r="T173" s="8"/>
      <c r="U173" s="8"/>
      <c r="V173" s="8"/>
      <c r="W173" s="8"/>
      <c r="X173" s="8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21" s="69" customFormat="1" ht="29.25" customHeight="1">
      <c r="A174" s="107">
        <v>154</v>
      </c>
      <c r="B174" s="94">
        <v>1</v>
      </c>
      <c r="C174" s="151" t="s">
        <v>158</v>
      </c>
      <c r="D174" s="112" t="s">
        <v>7</v>
      </c>
      <c r="E174" s="148">
        <f>'[17]Лист1'!$T$8</f>
        <v>8600</v>
      </c>
      <c r="F174" s="157">
        <v>40969</v>
      </c>
      <c r="G174" s="186">
        <v>41244</v>
      </c>
      <c r="H174" s="180" t="s">
        <v>72</v>
      </c>
      <c r="I174" s="150" t="s">
        <v>10</v>
      </c>
      <c r="J174" s="99">
        <v>40969</v>
      </c>
      <c r="K174" s="111" t="s">
        <v>186</v>
      </c>
      <c r="L174" s="92"/>
      <c r="M174" s="70"/>
      <c r="N174" s="71"/>
      <c r="O174" s="72"/>
      <c r="P174" s="66"/>
      <c r="Q174" s="67"/>
      <c r="R174" s="67"/>
      <c r="S174" s="67"/>
      <c r="T174" s="67"/>
      <c r="U174" s="67"/>
    </row>
    <row r="175" spans="1:21" ht="29.25" customHeight="1">
      <c r="A175" s="97">
        <v>155</v>
      </c>
      <c r="B175" s="94">
        <v>1</v>
      </c>
      <c r="C175" s="151" t="s">
        <v>160</v>
      </c>
      <c r="D175" s="112" t="s">
        <v>7</v>
      </c>
      <c r="E175" s="148">
        <f>'[17]Лист1'!$T$4</f>
        <v>20000</v>
      </c>
      <c r="F175" s="157">
        <v>41061</v>
      </c>
      <c r="G175" s="186">
        <v>41091</v>
      </c>
      <c r="H175" s="180" t="s">
        <v>72</v>
      </c>
      <c r="I175" s="150" t="s">
        <v>10</v>
      </c>
      <c r="J175" s="99">
        <v>41061</v>
      </c>
      <c r="K175" s="111" t="s">
        <v>159</v>
      </c>
      <c r="L175" s="92"/>
      <c r="M175" s="58"/>
      <c r="N175" s="59"/>
      <c r="O175" s="61"/>
      <c r="P175" s="34"/>
      <c r="Q175" s="8"/>
      <c r="R175" s="8"/>
      <c r="S175" s="8"/>
      <c r="T175" s="8"/>
      <c r="U175" s="8"/>
    </row>
    <row r="176" spans="1:21" ht="29.25" customHeight="1">
      <c r="A176" s="107">
        <v>156</v>
      </c>
      <c r="B176" s="94">
        <v>1</v>
      </c>
      <c r="C176" s="151" t="s">
        <v>274</v>
      </c>
      <c r="D176" s="112" t="s">
        <v>7</v>
      </c>
      <c r="E176" s="148">
        <f>'[17]Лист1'!$T$6</f>
        <v>11565</v>
      </c>
      <c r="F176" s="157">
        <v>40909</v>
      </c>
      <c r="G176" s="186">
        <v>41244</v>
      </c>
      <c r="H176" s="180" t="s">
        <v>72</v>
      </c>
      <c r="I176" s="150" t="s">
        <v>10</v>
      </c>
      <c r="J176" s="108">
        <v>40909</v>
      </c>
      <c r="K176" s="111" t="s">
        <v>159</v>
      </c>
      <c r="L176" s="92"/>
      <c r="M176" s="58"/>
      <c r="N176" s="59"/>
      <c r="O176" s="61"/>
      <c r="P176" s="34"/>
      <c r="Q176" s="8"/>
      <c r="R176" s="8"/>
      <c r="S176" s="8"/>
      <c r="T176" s="8"/>
      <c r="U176" s="8"/>
    </row>
    <row r="177" spans="1:21" ht="30.75" customHeight="1">
      <c r="A177" s="97">
        <v>157</v>
      </c>
      <c r="B177" s="94">
        <v>1</v>
      </c>
      <c r="C177" s="151" t="s">
        <v>161</v>
      </c>
      <c r="D177" s="141" t="s">
        <v>7</v>
      </c>
      <c r="E177" s="148">
        <f>'[17]Лист1'!$T$5</f>
        <v>36744</v>
      </c>
      <c r="F177" s="157">
        <v>40909</v>
      </c>
      <c r="G177" s="186">
        <v>41244</v>
      </c>
      <c r="H177" s="181" t="s">
        <v>72</v>
      </c>
      <c r="I177" s="150" t="s">
        <v>10</v>
      </c>
      <c r="J177" s="108">
        <v>40909</v>
      </c>
      <c r="K177" s="111" t="s">
        <v>159</v>
      </c>
      <c r="L177" s="92"/>
      <c r="M177" s="62"/>
      <c r="N177" s="14"/>
      <c r="O177" s="44"/>
      <c r="P177" s="34"/>
      <c r="Q177" s="8"/>
      <c r="R177" s="8"/>
      <c r="S177" s="8"/>
      <c r="T177" s="8"/>
      <c r="U177" s="8"/>
    </row>
    <row r="178" spans="1:65" s="83" customFormat="1" ht="27.75" customHeight="1">
      <c r="A178" s="107">
        <v>158</v>
      </c>
      <c r="B178" s="94">
        <v>1</v>
      </c>
      <c r="C178" s="145" t="s">
        <v>32</v>
      </c>
      <c r="D178" s="112" t="s">
        <v>7</v>
      </c>
      <c r="E178" s="146">
        <f>'[17]Лист1'!$T$9</f>
        <v>49132.2486</v>
      </c>
      <c r="F178" s="157">
        <v>40909</v>
      </c>
      <c r="G178" s="186">
        <v>41244</v>
      </c>
      <c r="H178" s="181" t="s">
        <v>72</v>
      </c>
      <c r="I178" s="150" t="s">
        <v>10</v>
      </c>
      <c r="J178" s="108">
        <v>40909</v>
      </c>
      <c r="K178" s="111" t="s">
        <v>159</v>
      </c>
      <c r="L178" s="98"/>
      <c r="M178" s="84" t="s">
        <v>8</v>
      </c>
      <c r="N178" s="85" t="s">
        <v>22</v>
      </c>
      <c r="O178" s="86"/>
      <c r="P178" s="66"/>
      <c r="Q178" s="67"/>
      <c r="R178" s="67"/>
      <c r="S178" s="67"/>
      <c r="T178" s="67"/>
      <c r="U178" s="67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</row>
    <row r="179" spans="1:65" s="83" customFormat="1" ht="27.75" customHeight="1">
      <c r="A179" s="97">
        <v>159</v>
      </c>
      <c r="B179" s="94">
        <v>1</v>
      </c>
      <c r="C179" s="145" t="s">
        <v>275</v>
      </c>
      <c r="D179" s="112" t="s">
        <v>7</v>
      </c>
      <c r="E179" s="148">
        <f>'[17]Лист1'!$G$10</f>
        <v>288000</v>
      </c>
      <c r="F179" s="157">
        <v>41000</v>
      </c>
      <c r="G179" s="186">
        <v>41061</v>
      </c>
      <c r="H179" s="181" t="s">
        <v>72</v>
      </c>
      <c r="I179" s="150" t="s">
        <v>10</v>
      </c>
      <c r="J179" s="99">
        <v>41000</v>
      </c>
      <c r="K179" s="111" t="s">
        <v>159</v>
      </c>
      <c r="L179" s="98"/>
      <c r="M179" s="84"/>
      <c r="N179" s="85"/>
      <c r="O179" s="86"/>
      <c r="P179" s="66"/>
      <c r="Q179" s="67"/>
      <c r="R179" s="67"/>
      <c r="S179" s="67"/>
      <c r="T179" s="67"/>
      <c r="U179" s="67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</row>
    <row r="180" spans="1:21" s="69" customFormat="1" ht="60" customHeight="1">
      <c r="A180" s="107">
        <v>160</v>
      </c>
      <c r="B180" s="94">
        <v>1</v>
      </c>
      <c r="C180" s="145" t="s">
        <v>134</v>
      </c>
      <c r="D180" s="112" t="s">
        <v>7</v>
      </c>
      <c r="E180" s="146">
        <f>'[22]Расходы '!$X$7+'[22]Расходы '!$X$12</f>
        <v>167120.60304</v>
      </c>
      <c r="F180" s="157">
        <v>40909</v>
      </c>
      <c r="G180" s="186">
        <v>41244</v>
      </c>
      <c r="H180" s="180" t="s">
        <v>91</v>
      </c>
      <c r="I180" s="109" t="s">
        <v>10</v>
      </c>
      <c r="J180" s="99">
        <v>40909</v>
      </c>
      <c r="K180" s="111" t="s">
        <v>124</v>
      </c>
      <c r="L180" s="98"/>
      <c r="M180" s="84" t="s">
        <v>8</v>
      </c>
      <c r="N180" s="85" t="s">
        <v>22</v>
      </c>
      <c r="O180" s="86"/>
      <c r="P180" s="66"/>
      <c r="Q180" s="67"/>
      <c r="R180" s="67"/>
      <c r="S180" s="67"/>
      <c r="T180" s="67"/>
      <c r="U180" s="67"/>
    </row>
    <row r="181" spans="1:21" s="69" customFormat="1" ht="54.75" customHeight="1">
      <c r="A181" s="97">
        <v>161</v>
      </c>
      <c r="B181" s="94">
        <v>1</v>
      </c>
      <c r="C181" s="145" t="s">
        <v>26</v>
      </c>
      <c r="D181" s="112" t="s">
        <v>7</v>
      </c>
      <c r="E181" s="146">
        <f>36505*12</f>
        <v>438060</v>
      </c>
      <c r="F181" s="157">
        <v>41214</v>
      </c>
      <c r="G181" s="186">
        <v>41548</v>
      </c>
      <c r="H181" s="180" t="s">
        <v>92</v>
      </c>
      <c r="I181" s="109" t="s">
        <v>10</v>
      </c>
      <c r="J181" s="99">
        <v>41214</v>
      </c>
      <c r="K181" s="111" t="s">
        <v>124</v>
      </c>
      <c r="L181" s="98"/>
      <c r="M181" s="84" t="s">
        <v>8</v>
      </c>
      <c r="N181" s="85" t="s">
        <v>22</v>
      </c>
      <c r="O181" s="86"/>
      <c r="P181" s="66"/>
      <c r="Q181" s="67"/>
      <c r="R181" s="67"/>
      <c r="S181" s="67"/>
      <c r="T181" s="67"/>
      <c r="U181" s="67"/>
    </row>
    <row r="182" spans="1:21" s="69" customFormat="1" ht="59.25" customHeight="1">
      <c r="A182" s="107">
        <v>162</v>
      </c>
      <c r="B182" s="94">
        <v>1</v>
      </c>
      <c r="C182" s="145" t="s">
        <v>27</v>
      </c>
      <c r="D182" s="112" t="s">
        <v>7</v>
      </c>
      <c r="E182" s="146">
        <f>20500*12</f>
        <v>246000</v>
      </c>
      <c r="F182" s="157">
        <v>40909</v>
      </c>
      <c r="G182" s="186">
        <v>41244</v>
      </c>
      <c r="H182" s="180" t="s">
        <v>92</v>
      </c>
      <c r="I182" s="109" t="s">
        <v>10</v>
      </c>
      <c r="J182" s="99">
        <v>40909</v>
      </c>
      <c r="K182" s="111" t="s">
        <v>124</v>
      </c>
      <c r="L182" s="98"/>
      <c r="M182" s="84" t="s">
        <v>8</v>
      </c>
      <c r="N182" s="85" t="s">
        <v>22</v>
      </c>
      <c r="O182" s="86"/>
      <c r="P182" s="66"/>
      <c r="Q182" s="67"/>
      <c r="R182" s="67"/>
      <c r="S182" s="67"/>
      <c r="T182" s="67"/>
      <c r="U182" s="67"/>
    </row>
    <row r="183" spans="1:21" ht="58.5" customHeight="1">
      <c r="A183" s="97">
        <v>163</v>
      </c>
      <c r="B183" s="94">
        <v>1</v>
      </c>
      <c r="C183" s="145" t="s">
        <v>28</v>
      </c>
      <c r="D183" s="112" t="s">
        <v>7</v>
      </c>
      <c r="E183" s="146">
        <f>'[22]Расходы '!$X$10</f>
        <v>128257.60787999998</v>
      </c>
      <c r="F183" s="157">
        <v>40909</v>
      </c>
      <c r="G183" s="186">
        <v>41244</v>
      </c>
      <c r="H183" s="180" t="s">
        <v>91</v>
      </c>
      <c r="I183" s="109" t="s">
        <v>10</v>
      </c>
      <c r="J183" s="99">
        <v>40909</v>
      </c>
      <c r="K183" s="111" t="s">
        <v>124</v>
      </c>
      <c r="L183" s="98"/>
      <c r="M183" s="27" t="s">
        <v>8</v>
      </c>
      <c r="N183" s="23" t="s">
        <v>22</v>
      </c>
      <c r="O183" s="36"/>
      <c r="P183" s="34"/>
      <c r="Q183" s="8"/>
      <c r="R183" s="8"/>
      <c r="S183" s="8"/>
      <c r="T183" s="8"/>
      <c r="U183" s="8"/>
    </row>
    <row r="184" spans="1:21" s="69" customFormat="1" ht="57" customHeight="1">
      <c r="A184" s="107">
        <v>164</v>
      </c>
      <c r="B184" s="94">
        <v>1</v>
      </c>
      <c r="C184" s="145" t="s">
        <v>29</v>
      </c>
      <c r="D184" s="112" t="s">
        <v>7</v>
      </c>
      <c r="E184" s="146">
        <f>'[22]Расходы '!$X$5+'[22]Расходы '!$X$16</f>
        <v>102572.1348</v>
      </c>
      <c r="F184" s="157">
        <v>40909</v>
      </c>
      <c r="G184" s="186">
        <v>41244</v>
      </c>
      <c r="H184" s="180" t="s">
        <v>91</v>
      </c>
      <c r="I184" s="109" t="s">
        <v>10</v>
      </c>
      <c r="J184" s="99">
        <v>40909</v>
      </c>
      <c r="K184" s="111" t="s">
        <v>124</v>
      </c>
      <c r="L184" s="98"/>
      <c r="M184" s="84" t="s">
        <v>8</v>
      </c>
      <c r="N184" s="85" t="s">
        <v>22</v>
      </c>
      <c r="O184" s="86"/>
      <c r="P184" s="66"/>
      <c r="Q184" s="67"/>
      <c r="R184" s="67"/>
      <c r="S184" s="67"/>
      <c r="T184" s="67"/>
      <c r="U184" s="67"/>
    </row>
    <row r="185" spans="1:21" s="69" customFormat="1" ht="55.5" customHeight="1">
      <c r="A185" s="97">
        <v>165</v>
      </c>
      <c r="B185" s="94">
        <v>1</v>
      </c>
      <c r="C185" s="145" t="s">
        <v>47</v>
      </c>
      <c r="D185" s="112" t="s">
        <v>7</v>
      </c>
      <c r="E185" s="146">
        <f>'[22]Расходы '!$X$17</f>
        <v>130304.66159999999</v>
      </c>
      <c r="F185" s="157">
        <v>40909</v>
      </c>
      <c r="G185" s="186">
        <v>41244</v>
      </c>
      <c r="H185" s="180" t="s">
        <v>93</v>
      </c>
      <c r="I185" s="109" t="s">
        <v>10</v>
      </c>
      <c r="J185" s="99">
        <v>40909</v>
      </c>
      <c r="K185" s="111" t="s">
        <v>124</v>
      </c>
      <c r="L185" s="98"/>
      <c r="M185" s="84" t="s">
        <v>8</v>
      </c>
      <c r="N185" s="85" t="s">
        <v>22</v>
      </c>
      <c r="O185" s="86"/>
      <c r="P185" s="66"/>
      <c r="Q185" s="67"/>
      <c r="R185" s="67"/>
      <c r="S185" s="67"/>
      <c r="T185" s="67"/>
      <c r="U185" s="67"/>
    </row>
    <row r="186" spans="1:21" s="69" customFormat="1" ht="57" customHeight="1">
      <c r="A186" s="107">
        <v>166</v>
      </c>
      <c r="B186" s="94">
        <v>1</v>
      </c>
      <c r="C186" s="145" t="s">
        <v>48</v>
      </c>
      <c r="D186" s="112" t="s">
        <v>7</v>
      </c>
      <c r="E186" s="146">
        <f>'[22]Расходы '!$X$15</f>
        <v>106881.40295999999</v>
      </c>
      <c r="F186" s="157">
        <v>40909</v>
      </c>
      <c r="G186" s="186">
        <v>41244</v>
      </c>
      <c r="H186" s="180" t="s">
        <v>91</v>
      </c>
      <c r="I186" s="109" t="s">
        <v>10</v>
      </c>
      <c r="J186" s="99">
        <v>40909</v>
      </c>
      <c r="K186" s="111" t="s">
        <v>124</v>
      </c>
      <c r="L186" s="98"/>
      <c r="M186" s="84" t="s">
        <v>8</v>
      </c>
      <c r="N186" s="85" t="s">
        <v>22</v>
      </c>
      <c r="O186" s="86"/>
      <c r="P186" s="66"/>
      <c r="Q186" s="67"/>
      <c r="R186" s="67"/>
      <c r="S186" s="67"/>
      <c r="T186" s="67"/>
      <c r="U186" s="67"/>
    </row>
    <row r="187" spans="1:21" s="69" customFormat="1" ht="57" customHeight="1">
      <c r="A187" s="97">
        <v>167</v>
      </c>
      <c r="B187" s="94">
        <v>1</v>
      </c>
      <c r="C187" s="145" t="s">
        <v>35</v>
      </c>
      <c r="D187" s="112" t="s">
        <v>7</v>
      </c>
      <c r="E187" s="146">
        <f>'[22]Расходы '!$X$8</f>
        <v>132537.99455999996</v>
      </c>
      <c r="F187" s="157">
        <v>40909</v>
      </c>
      <c r="G187" s="186">
        <v>41244</v>
      </c>
      <c r="H187" s="180" t="s">
        <v>92</v>
      </c>
      <c r="I187" s="109" t="s">
        <v>10</v>
      </c>
      <c r="J187" s="99">
        <v>40909</v>
      </c>
      <c r="K187" s="111" t="s">
        <v>124</v>
      </c>
      <c r="L187" s="98"/>
      <c r="M187" s="84" t="s">
        <v>8</v>
      </c>
      <c r="N187" s="85" t="s">
        <v>22</v>
      </c>
      <c r="O187" s="86"/>
      <c r="P187" s="66"/>
      <c r="Q187" s="67"/>
      <c r="R187" s="67"/>
      <c r="S187" s="67"/>
      <c r="T187" s="67"/>
      <c r="U187" s="67"/>
    </row>
    <row r="188" spans="1:21" s="69" customFormat="1" ht="57" customHeight="1">
      <c r="A188" s="107">
        <v>168</v>
      </c>
      <c r="B188" s="94">
        <v>1</v>
      </c>
      <c r="C188" s="145" t="s">
        <v>30</v>
      </c>
      <c r="D188" s="112" t="s">
        <v>7</v>
      </c>
      <c r="E188" s="146">
        <f>'[22]Расходы '!$X$13</f>
        <v>210075.93996</v>
      </c>
      <c r="F188" s="157">
        <v>40909</v>
      </c>
      <c r="G188" s="186">
        <v>41244</v>
      </c>
      <c r="H188" s="180" t="s">
        <v>91</v>
      </c>
      <c r="I188" s="109" t="s">
        <v>10</v>
      </c>
      <c r="J188" s="99">
        <v>40909</v>
      </c>
      <c r="K188" s="111" t="s">
        <v>124</v>
      </c>
      <c r="L188" s="98"/>
      <c r="M188" s="84" t="s">
        <v>8</v>
      </c>
      <c r="N188" s="85" t="s">
        <v>22</v>
      </c>
      <c r="O188" s="86"/>
      <c r="P188" s="66"/>
      <c r="Q188" s="67"/>
      <c r="R188" s="67"/>
      <c r="S188" s="67"/>
      <c r="T188" s="67"/>
      <c r="U188" s="67"/>
    </row>
    <row r="189" spans="1:21" s="69" customFormat="1" ht="60.75" customHeight="1">
      <c r="A189" s="97">
        <v>169</v>
      </c>
      <c r="B189" s="94">
        <v>1</v>
      </c>
      <c r="C189" s="145" t="s">
        <v>81</v>
      </c>
      <c r="D189" s="112" t="s">
        <v>7</v>
      </c>
      <c r="E189" s="146">
        <f>'[22]Расходы '!$X$14</f>
        <v>136394.5474983051</v>
      </c>
      <c r="F189" s="157">
        <v>40909</v>
      </c>
      <c r="G189" s="186">
        <v>41244</v>
      </c>
      <c r="H189" s="180" t="s">
        <v>70</v>
      </c>
      <c r="I189" s="109" t="s">
        <v>10</v>
      </c>
      <c r="J189" s="99">
        <v>40909</v>
      </c>
      <c r="K189" s="111" t="s">
        <v>124</v>
      </c>
      <c r="L189" s="98"/>
      <c r="M189" s="84" t="s">
        <v>8</v>
      </c>
      <c r="N189" s="85" t="s">
        <v>22</v>
      </c>
      <c r="O189" s="86"/>
      <c r="P189" s="66"/>
      <c r="Q189" s="67"/>
      <c r="R189" s="67"/>
      <c r="S189" s="67"/>
      <c r="T189" s="67"/>
      <c r="U189" s="67"/>
    </row>
    <row r="190" spans="1:21" s="69" customFormat="1" ht="49.5" customHeight="1">
      <c r="A190" s="107">
        <v>170</v>
      </c>
      <c r="B190" s="94">
        <v>1</v>
      </c>
      <c r="C190" s="145" t="s">
        <v>49</v>
      </c>
      <c r="D190" s="112" t="s">
        <v>7</v>
      </c>
      <c r="E190" s="146">
        <f>'[22]Расходы '!$X$9</f>
        <v>37836</v>
      </c>
      <c r="F190" s="157">
        <v>40909</v>
      </c>
      <c r="G190" s="186">
        <v>41244</v>
      </c>
      <c r="H190" s="180" t="s">
        <v>91</v>
      </c>
      <c r="I190" s="109" t="s">
        <v>10</v>
      </c>
      <c r="J190" s="99">
        <v>40909</v>
      </c>
      <c r="K190" s="111" t="s">
        <v>124</v>
      </c>
      <c r="L190" s="98"/>
      <c r="M190" s="84" t="s">
        <v>8</v>
      </c>
      <c r="N190" s="85" t="s">
        <v>22</v>
      </c>
      <c r="O190" s="86"/>
      <c r="P190" s="66"/>
      <c r="Q190" s="67"/>
      <c r="R190" s="67"/>
      <c r="S190" s="67"/>
      <c r="T190" s="67"/>
      <c r="U190" s="67"/>
    </row>
    <row r="191" spans="1:65" s="83" customFormat="1" ht="49.5" customHeight="1">
      <c r="A191" s="97">
        <v>171</v>
      </c>
      <c r="B191" s="94">
        <v>1</v>
      </c>
      <c r="C191" s="145" t="s">
        <v>148</v>
      </c>
      <c r="D191" s="112" t="s">
        <v>7</v>
      </c>
      <c r="E191" s="146">
        <f>'[22]Расходы '!$X$18+'[22]Расходы '!$X$19+'[22]Расходы '!$X$20</f>
        <v>141920.69195999997</v>
      </c>
      <c r="F191" s="157">
        <v>40909</v>
      </c>
      <c r="G191" s="186">
        <v>41244</v>
      </c>
      <c r="H191" s="180" t="s">
        <v>91</v>
      </c>
      <c r="I191" s="109" t="s">
        <v>10</v>
      </c>
      <c r="J191" s="99">
        <v>40909</v>
      </c>
      <c r="K191" s="111" t="s">
        <v>124</v>
      </c>
      <c r="L191" s="98"/>
      <c r="M191" s="84" t="s">
        <v>8</v>
      </c>
      <c r="N191" s="85" t="s">
        <v>22</v>
      </c>
      <c r="O191" s="86"/>
      <c r="P191" s="66"/>
      <c r="Q191" s="67"/>
      <c r="R191" s="67"/>
      <c r="S191" s="67"/>
      <c r="T191" s="67"/>
      <c r="U191" s="67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</row>
    <row r="192" spans="1:65" s="83" customFormat="1" ht="49.5" customHeight="1">
      <c r="A192" s="107">
        <v>172</v>
      </c>
      <c r="B192" s="94">
        <v>1</v>
      </c>
      <c r="C192" s="145" t="s">
        <v>178</v>
      </c>
      <c r="D192" s="112" t="s">
        <v>7</v>
      </c>
      <c r="E192" s="146">
        <f>'[22]Расходы '!$X$26</f>
        <v>100032.5588325</v>
      </c>
      <c r="F192" s="157">
        <v>40909</v>
      </c>
      <c r="G192" s="186">
        <v>41244</v>
      </c>
      <c r="H192" s="180" t="s">
        <v>167</v>
      </c>
      <c r="I192" s="109" t="s">
        <v>10</v>
      </c>
      <c r="J192" s="99">
        <v>40909</v>
      </c>
      <c r="K192" s="111" t="s">
        <v>124</v>
      </c>
      <c r="L192" s="98"/>
      <c r="M192" s="84" t="s">
        <v>8</v>
      </c>
      <c r="N192" s="85" t="s">
        <v>22</v>
      </c>
      <c r="O192" s="86"/>
      <c r="P192" s="66"/>
      <c r="Q192" s="67"/>
      <c r="R192" s="67"/>
      <c r="S192" s="67"/>
      <c r="T192" s="67"/>
      <c r="U192" s="67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</row>
    <row r="193" spans="1:65" s="83" customFormat="1" ht="71.25" customHeight="1">
      <c r="A193" s="97">
        <v>173</v>
      </c>
      <c r="B193" s="94">
        <v>1</v>
      </c>
      <c r="C193" s="145" t="s">
        <v>317</v>
      </c>
      <c r="D193" s="112" t="s">
        <v>7</v>
      </c>
      <c r="E193" s="146">
        <f>('[25]Лист3'!$AL$27+'[25]Лист3'!$AL$32)*1000</f>
        <v>134200</v>
      </c>
      <c r="F193" s="157">
        <v>40909</v>
      </c>
      <c r="G193" s="186">
        <v>41244</v>
      </c>
      <c r="H193" s="180" t="s">
        <v>272</v>
      </c>
      <c r="I193" s="109" t="s">
        <v>10</v>
      </c>
      <c r="J193" s="99">
        <v>40909</v>
      </c>
      <c r="K193" s="111" t="s">
        <v>118</v>
      </c>
      <c r="L193" s="113"/>
      <c r="M193" s="84" t="s">
        <v>8</v>
      </c>
      <c r="N193" s="85" t="s">
        <v>22</v>
      </c>
      <c r="O193" s="86"/>
      <c r="P193" s="66"/>
      <c r="Q193" s="67"/>
      <c r="R193" s="67"/>
      <c r="S193" s="67"/>
      <c r="T193" s="67"/>
      <c r="U193" s="67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</row>
    <row r="194" spans="1:65" s="83" customFormat="1" ht="71.25" customHeight="1">
      <c r="A194" s="107">
        <v>174</v>
      </c>
      <c r="B194" s="112">
        <v>1</v>
      </c>
      <c r="C194" s="145" t="s">
        <v>320</v>
      </c>
      <c r="D194" s="112" t="s">
        <v>7</v>
      </c>
      <c r="E194" s="146">
        <f>'[25]Лист3'!$AL$31*1000</f>
        <v>27520</v>
      </c>
      <c r="F194" s="157">
        <v>40909</v>
      </c>
      <c r="G194" s="186">
        <v>41244</v>
      </c>
      <c r="H194" s="180" t="s">
        <v>319</v>
      </c>
      <c r="I194" s="109" t="s">
        <v>10</v>
      </c>
      <c r="J194" s="99">
        <v>40909</v>
      </c>
      <c r="K194" s="111" t="s">
        <v>118</v>
      </c>
      <c r="L194" s="113"/>
      <c r="M194" s="84"/>
      <c r="N194" s="85"/>
      <c r="O194" s="86"/>
      <c r="P194" s="66"/>
      <c r="Q194" s="67"/>
      <c r="R194" s="67"/>
      <c r="S194" s="67"/>
      <c r="T194" s="67"/>
      <c r="U194" s="67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</row>
    <row r="195" spans="1:65" s="83" customFormat="1" ht="71.25" customHeight="1">
      <c r="A195" s="97">
        <v>175</v>
      </c>
      <c r="B195" s="214" t="s">
        <v>329</v>
      </c>
      <c r="C195" s="145" t="s">
        <v>318</v>
      </c>
      <c r="D195" s="112" t="s">
        <v>7</v>
      </c>
      <c r="E195" s="146">
        <f>'[4]БДР'!$E$129*1000-E193-E194</f>
        <v>821100</v>
      </c>
      <c r="F195" s="157">
        <v>40909</v>
      </c>
      <c r="G195" s="186">
        <v>41244</v>
      </c>
      <c r="H195" s="180" t="s">
        <v>319</v>
      </c>
      <c r="I195" s="109" t="s">
        <v>10</v>
      </c>
      <c r="J195" s="99">
        <v>40909</v>
      </c>
      <c r="K195" s="111" t="s">
        <v>118</v>
      </c>
      <c r="L195" s="113" t="s">
        <v>340</v>
      </c>
      <c r="M195" s="84"/>
      <c r="N195" s="85"/>
      <c r="O195" s="86"/>
      <c r="P195" s="66"/>
      <c r="Q195" s="67"/>
      <c r="R195" s="67"/>
      <c r="S195" s="67"/>
      <c r="T195" s="67"/>
      <c r="U195" s="67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</row>
    <row r="196" spans="1:21" s="69" customFormat="1" ht="47.25" customHeight="1">
      <c r="A196" s="107">
        <v>176</v>
      </c>
      <c r="B196" s="94">
        <v>1</v>
      </c>
      <c r="C196" s="145" t="s">
        <v>156</v>
      </c>
      <c r="D196" s="112" t="s">
        <v>7</v>
      </c>
      <c r="E196" s="148">
        <f>'[1]РПБ кор.'!$D$23</f>
        <v>400000</v>
      </c>
      <c r="F196" s="157">
        <v>41000</v>
      </c>
      <c r="G196" s="188">
        <v>41030</v>
      </c>
      <c r="H196" s="180" t="s">
        <v>72</v>
      </c>
      <c r="I196" s="154" t="s">
        <v>183</v>
      </c>
      <c r="J196" s="149">
        <v>41000</v>
      </c>
      <c r="K196" s="109" t="s">
        <v>129</v>
      </c>
      <c r="L196" s="162"/>
      <c r="M196" s="84"/>
      <c r="N196" s="85"/>
      <c r="O196" s="86"/>
      <c r="P196" s="66"/>
      <c r="Q196" s="67"/>
      <c r="R196" s="68"/>
      <c r="S196" s="67"/>
      <c r="T196" s="67"/>
      <c r="U196" s="68"/>
    </row>
    <row r="197" spans="1:21" s="69" customFormat="1" ht="33.75" customHeight="1">
      <c r="A197" s="97">
        <v>177</v>
      </c>
      <c r="B197" s="94">
        <v>1</v>
      </c>
      <c r="C197" s="151" t="s">
        <v>155</v>
      </c>
      <c r="D197" s="112" t="s">
        <v>7</v>
      </c>
      <c r="E197" s="148">
        <f>'[3]Лицензионное ПО'!$D$15</f>
        <v>990900</v>
      </c>
      <c r="F197" s="157">
        <v>41030</v>
      </c>
      <c r="G197" s="186">
        <v>41091</v>
      </c>
      <c r="H197" s="180" t="s">
        <v>72</v>
      </c>
      <c r="I197" s="154" t="s">
        <v>183</v>
      </c>
      <c r="J197" s="149">
        <v>41030</v>
      </c>
      <c r="K197" s="109" t="s">
        <v>129</v>
      </c>
      <c r="L197" s="91"/>
      <c r="M197" s="63"/>
      <c r="N197" s="64"/>
      <c r="O197" s="65"/>
      <c r="P197" s="66"/>
      <c r="Q197" s="67"/>
      <c r="R197" s="68"/>
      <c r="S197" s="67"/>
      <c r="T197" s="67"/>
      <c r="U197" s="68"/>
    </row>
    <row r="198" spans="1:21" ht="39" customHeight="1">
      <c r="A198" s="107">
        <v>178</v>
      </c>
      <c r="B198" s="94">
        <v>1</v>
      </c>
      <c r="C198" s="151" t="s">
        <v>256</v>
      </c>
      <c r="D198" s="112" t="s">
        <v>7</v>
      </c>
      <c r="E198" s="148">
        <f>'[3]Лицензионное ПО'!$D$9</f>
        <v>600000</v>
      </c>
      <c r="F198" s="157">
        <v>41183</v>
      </c>
      <c r="G198" s="186">
        <v>41244</v>
      </c>
      <c r="H198" s="180" t="s">
        <v>72</v>
      </c>
      <c r="I198" s="156" t="s">
        <v>183</v>
      </c>
      <c r="J198" s="99">
        <v>41183</v>
      </c>
      <c r="K198" s="109" t="s">
        <v>129</v>
      </c>
      <c r="L198" s="91"/>
      <c r="M198" s="49"/>
      <c r="N198" s="22"/>
      <c r="O198" s="35"/>
      <c r="P198" s="34"/>
      <c r="Q198" s="8"/>
      <c r="R198" s="18"/>
      <c r="S198" s="8"/>
      <c r="T198" s="8"/>
      <c r="U198" s="18"/>
    </row>
    <row r="199" spans="1:21" s="69" customFormat="1" ht="30" customHeight="1">
      <c r="A199" s="97">
        <v>179</v>
      </c>
      <c r="B199" s="94">
        <v>1</v>
      </c>
      <c r="C199" s="145" t="s">
        <v>117</v>
      </c>
      <c r="D199" s="112" t="s">
        <v>7</v>
      </c>
      <c r="E199" s="146">
        <f>'[4]БДР'!$E$132*1000</f>
        <v>149752.43045858445</v>
      </c>
      <c r="F199" s="157">
        <v>40909</v>
      </c>
      <c r="G199" s="186">
        <v>41244</v>
      </c>
      <c r="H199" s="180" t="s">
        <v>72</v>
      </c>
      <c r="I199" s="150" t="s">
        <v>10</v>
      </c>
      <c r="J199" s="99">
        <v>40909</v>
      </c>
      <c r="K199" s="109" t="s">
        <v>123</v>
      </c>
      <c r="L199" s="98"/>
      <c r="M199" s="84" t="s">
        <v>8</v>
      </c>
      <c r="N199" s="85" t="s">
        <v>16</v>
      </c>
      <c r="O199" s="86"/>
      <c r="P199" s="66"/>
      <c r="Q199" s="67"/>
      <c r="R199" s="67"/>
      <c r="S199" s="67"/>
      <c r="T199" s="67"/>
      <c r="U199" s="67"/>
    </row>
    <row r="200" spans="1:21" s="69" customFormat="1" ht="31.5" customHeight="1">
      <c r="A200" s="107">
        <v>180</v>
      </c>
      <c r="B200" s="94">
        <v>1</v>
      </c>
      <c r="C200" s="145" t="s">
        <v>17</v>
      </c>
      <c r="D200" s="112" t="s">
        <v>7</v>
      </c>
      <c r="E200" s="146">
        <f>'[18]Лист1'!$U$93</f>
        <v>237390.62146892655</v>
      </c>
      <c r="F200" s="157">
        <v>40909</v>
      </c>
      <c r="G200" s="186">
        <v>41244</v>
      </c>
      <c r="H200" s="180" t="s">
        <v>72</v>
      </c>
      <c r="I200" s="164" t="s">
        <v>10</v>
      </c>
      <c r="J200" s="108">
        <v>40909</v>
      </c>
      <c r="K200" s="109" t="s">
        <v>99</v>
      </c>
      <c r="L200" s="91"/>
      <c r="M200" s="63"/>
      <c r="N200" s="64"/>
      <c r="O200" s="65"/>
      <c r="P200" s="66"/>
      <c r="Q200" s="67"/>
      <c r="R200" s="67"/>
      <c r="S200" s="67"/>
      <c r="T200" s="67"/>
      <c r="U200" s="67"/>
    </row>
    <row r="201" spans="1:21" s="69" customFormat="1" ht="30" customHeight="1">
      <c r="A201" s="97">
        <v>181</v>
      </c>
      <c r="B201" s="94">
        <v>1</v>
      </c>
      <c r="C201" s="145" t="s">
        <v>100</v>
      </c>
      <c r="D201" s="112" t="s">
        <v>7</v>
      </c>
      <c r="E201" s="146">
        <f>'[18]Лист1'!$U$91+'[18]Лист1'!$U$92</f>
        <v>574322.0338983051</v>
      </c>
      <c r="F201" s="157">
        <v>40909</v>
      </c>
      <c r="G201" s="186">
        <v>41244</v>
      </c>
      <c r="H201" s="180" t="s">
        <v>72</v>
      </c>
      <c r="I201" s="156" t="s">
        <v>183</v>
      </c>
      <c r="J201" s="108">
        <v>40909</v>
      </c>
      <c r="K201" s="109" t="s">
        <v>99</v>
      </c>
      <c r="L201" s="96"/>
      <c r="M201" s="84"/>
      <c r="N201" s="85"/>
      <c r="O201" s="86"/>
      <c r="P201" s="66"/>
      <c r="Q201" s="67"/>
      <c r="R201" s="67"/>
      <c r="S201" s="67"/>
      <c r="T201" s="67"/>
      <c r="U201" s="68"/>
    </row>
    <row r="202" spans="1:65" s="83" customFormat="1" ht="64.5" customHeight="1">
      <c r="A202" s="107">
        <v>182</v>
      </c>
      <c r="B202" s="94">
        <v>1</v>
      </c>
      <c r="C202" s="145" t="s">
        <v>41</v>
      </c>
      <c r="D202" s="112" t="s">
        <v>7</v>
      </c>
      <c r="E202" s="146">
        <f>'[4]БДР'!$E$135*1000</f>
        <v>182648.30508474578</v>
      </c>
      <c r="F202" s="157">
        <v>40664</v>
      </c>
      <c r="G202" s="186">
        <v>41244</v>
      </c>
      <c r="H202" s="180" t="s">
        <v>72</v>
      </c>
      <c r="I202" s="109" t="s">
        <v>10</v>
      </c>
      <c r="J202" s="99">
        <v>41000</v>
      </c>
      <c r="K202" s="111" t="s">
        <v>82</v>
      </c>
      <c r="L202" s="98"/>
      <c r="M202" s="84" t="s">
        <v>8</v>
      </c>
      <c r="N202" s="85" t="s">
        <v>22</v>
      </c>
      <c r="O202" s="86"/>
      <c r="P202" s="66"/>
      <c r="Q202" s="67"/>
      <c r="R202" s="67"/>
      <c r="S202" s="67"/>
      <c r="T202" s="67"/>
      <c r="U202" s="67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</row>
    <row r="203" spans="1:65" s="83" customFormat="1" ht="27.75" customHeight="1">
      <c r="A203" s="97">
        <v>183</v>
      </c>
      <c r="B203" s="94">
        <v>1</v>
      </c>
      <c r="C203" s="145" t="s">
        <v>21</v>
      </c>
      <c r="D203" s="112" t="s">
        <v>7</v>
      </c>
      <c r="E203" s="146">
        <f>'[4]БДР'!$E$136*1000</f>
        <v>87050.00000000001</v>
      </c>
      <c r="F203" s="157">
        <v>40909</v>
      </c>
      <c r="G203" s="186">
        <v>41244</v>
      </c>
      <c r="H203" s="180" t="s">
        <v>72</v>
      </c>
      <c r="I203" s="164" t="s">
        <v>10</v>
      </c>
      <c r="J203" s="108">
        <v>40909</v>
      </c>
      <c r="K203" s="111" t="s">
        <v>98</v>
      </c>
      <c r="L203" s="98"/>
      <c r="M203" s="84" t="s">
        <v>8</v>
      </c>
      <c r="N203" s="85" t="s">
        <v>22</v>
      </c>
      <c r="O203" s="86"/>
      <c r="P203" s="66"/>
      <c r="Q203" s="67"/>
      <c r="R203" s="67"/>
      <c r="S203" s="67"/>
      <c r="T203" s="67"/>
      <c r="U203" s="67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</row>
    <row r="204" spans="1:65" s="83" customFormat="1" ht="68.25" customHeight="1">
      <c r="A204" s="107">
        <v>184</v>
      </c>
      <c r="B204" s="94">
        <v>1</v>
      </c>
      <c r="C204" s="145" t="s">
        <v>265</v>
      </c>
      <c r="D204" s="112" t="s">
        <v>7</v>
      </c>
      <c r="E204" s="167">
        <f>'[14]публ. объявлений и отчетности'!$R$8*1000</f>
        <v>268000</v>
      </c>
      <c r="F204" s="157">
        <v>40909</v>
      </c>
      <c r="G204" s="186">
        <v>41244</v>
      </c>
      <c r="H204" s="180" t="s">
        <v>72</v>
      </c>
      <c r="I204" s="109" t="s">
        <v>10</v>
      </c>
      <c r="J204" s="108">
        <v>40909</v>
      </c>
      <c r="K204" s="111" t="s">
        <v>175</v>
      </c>
      <c r="L204" s="98"/>
      <c r="M204" s="80"/>
      <c r="N204" s="81"/>
      <c r="O204" s="82"/>
      <c r="P204" s="66"/>
      <c r="Q204" s="67"/>
      <c r="R204" s="67"/>
      <c r="S204" s="67"/>
      <c r="T204" s="67"/>
      <c r="U204" s="67"/>
      <c r="V204" s="67"/>
      <c r="W204" s="67"/>
      <c r="X204" s="67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</row>
    <row r="205" spans="1:21" ht="39" customHeight="1">
      <c r="A205" s="97">
        <v>185</v>
      </c>
      <c r="B205" s="94">
        <v>1</v>
      </c>
      <c r="C205" s="151" t="s">
        <v>277</v>
      </c>
      <c r="D205" s="112" t="s">
        <v>7</v>
      </c>
      <c r="E205" s="148">
        <f>'[4]БДР'!$E$140*1000</f>
        <v>21500</v>
      </c>
      <c r="F205" s="157">
        <v>40909</v>
      </c>
      <c r="G205" s="186">
        <v>41244</v>
      </c>
      <c r="H205" s="180" t="s">
        <v>72</v>
      </c>
      <c r="I205" s="109" t="s">
        <v>10</v>
      </c>
      <c r="J205" s="108">
        <v>40909</v>
      </c>
      <c r="K205" s="109" t="s">
        <v>276</v>
      </c>
      <c r="L205" s="91"/>
      <c r="M205" s="49"/>
      <c r="N205" s="22"/>
      <c r="O205" s="35"/>
      <c r="P205" s="34"/>
      <c r="Q205" s="8"/>
      <c r="R205" s="18"/>
      <c r="S205" s="8"/>
      <c r="T205" s="8"/>
      <c r="U205" s="18"/>
    </row>
    <row r="206" spans="1:21" ht="39" customHeight="1">
      <c r="A206" s="107">
        <v>186</v>
      </c>
      <c r="B206" s="94">
        <v>1</v>
      </c>
      <c r="C206" s="151" t="s">
        <v>278</v>
      </c>
      <c r="D206" s="112" t="s">
        <v>7</v>
      </c>
      <c r="E206" s="148">
        <f>'[19]Прочие себест.2012'!$I$13*1000</f>
        <v>50000</v>
      </c>
      <c r="F206" s="157">
        <v>40909</v>
      </c>
      <c r="G206" s="186">
        <v>41244</v>
      </c>
      <c r="H206" s="180" t="s">
        <v>72</v>
      </c>
      <c r="I206" s="109" t="s">
        <v>10</v>
      </c>
      <c r="J206" s="108">
        <v>40909</v>
      </c>
      <c r="K206" s="109" t="s">
        <v>279</v>
      </c>
      <c r="L206" s="91"/>
      <c r="M206" s="49"/>
      <c r="N206" s="22"/>
      <c r="O206" s="35"/>
      <c r="P206" s="34"/>
      <c r="Q206" s="8"/>
      <c r="R206" s="18"/>
      <c r="S206" s="8"/>
      <c r="T206" s="8"/>
      <c r="U206" s="18"/>
    </row>
    <row r="207" spans="1:21" ht="35.25" customHeight="1">
      <c r="A207" s="97">
        <v>187</v>
      </c>
      <c r="B207" s="94">
        <v>1</v>
      </c>
      <c r="C207" s="173" t="s">
        <v>313</v>
      </c>
      <c r="D207" s="112" t="s">
        <v>36</v>
      </c>
      <c r="E207" s="146">
        <v>220000</v>
      </c>
      <c r="F207" s="157">
        <v>40909</v>
      </c>
      <c r="G207" s="186">
        <v>41244</v>
      </c>
      <c r="H207" s="180" t="s">
        <v>72</v>
      </c>
      <c r="I207" s="109" t="s">
        <v>10</v>
      </c>
      <c r="J207" s="108">
        <v>40909</v>
      </c>
      <c r="K207" s="109" t="s">
        <v>280</v>
      </c>
      <c r="L207" s="91"/>
      <c r="M207" s="49"/>
      <c r="N207" s="22"/>
      <c r="O207" s="35"/>
      <c r="P207" s="34"/>
      <c r="Q207" s="8"/>
      <c r="R207" s="8"/>
      <c r="S207" s="8"/>
      <c r="T207" s="8"/>
      <c r="U207" s="8"/>
    </row>
    <row r="208" spans="1:21" ht="39.75" customHeight="1">
      <c r="A208" s="107">
        <v>188</v>
      </c>
      <c r="B208" s="112">
        <v>1</v>
      </c>
      <c r="C208" s="212" t="s">
        <v>314</v>
      </c>
      <c r="D208" s="112" t="s">
        <v>36</v>
      </c>
      <c r="E208" s="148">
        <v>50000</v>
      </c>
      <c r="F208" s="157">
        <v>40909</v>
      </c>
      <c r="G208" s="186">
        <v>41244</v>
      </c>
      <c r="H208" s="180" t="s">
        <v>72</v>
      </c>
      <c r="I208" s="109" t="s">
        <v>10</v>
      </c>
      <c r="J208" s="108">
        <v>40909</v>
      </c>
      <c r="K208" s="109" t="s">
        <v>280</v>
      </c>
      <c r="L208" s="90"/>
      <c r="M208" s="58"/>
      <c r="N208" s="59"/>
      <c r="O208" s="61"/>
      <c r="P208" s="34"/>
      <c r="Q208" s="8"/>
      <c r="R208" s="8"/>
      <c r="S208" s="8"/>
      <c r="T208" s="8"/>
      <c r="U208" s="8"/>
    </row>
    <row r="209" spans="1:21" ht="55.5" customHeight="1">
      <c r="A209" s="97">
        <v>189</v>
      </c>
      <c r="B209" s="214" t="s">
        <v>330</v>
      </c>
      <c r="C209" s="212" t="s">
        <v>315</v>
      </c>
      <c r="D209" s="112" t="s">
        <v>36</v>
      </c>
      <c r="E209" s="146">
        <f>1552896-E207-E208</f>
        <v>1282896</v>
      </c>
      <c r="F209" s="157">
        <v>40909</v>
      </c>
      <c r="G209" s="186">
        <v>41244</v>
      </c>
      <c r="H209" s="180" t="s">
        <v>72</v>
      </c>
      <c r="I209" s="109" t="s">
        <v>10</v>
      </c>
      <c r="J209" s="108">
        <v>40909</v>
      </c>
      <c r="K209" s="109" t="s">
        <v>280</v>
      </c>
      <c r="L209" s="91" t="s">
        <v>316</v>
      </c>
      <c r="M209" s="58"/>
      <c r="N209" s="59"/>
      <c r="O209" s="61"/>
      <c r="P209" s="34"/>
      <c r="Q209" s="8"/>
      <c r="R209" s="8"/>
      <c r="S209" s="8"/>
      <c r="T209" s="8"/>
      <c r="U209" s="8"/>
    </row>
    <row r="210" spans="1:65" s="83" customFormat="1" ht="50.25" customHeight="1">
      <c r="A210" s="107">
        <v>190</v>
      </c>
      <c r="B210" s="94">
        <v>1</v>
      </c>
      <c r="C210" s="174" t="s">
        <v>176</v>
      </c>
      <c r="D210" s="112" t="s">
        <v>36</v>
      </c>
      <c r="E210" s="175">
        <f>'[4]БДР'!$E$215*1000</f>
        <v>99935</v>
      </c>
      <c r="F210" s="157">
        <v>40909</v>
      </c>
      <c r="G210" s="186">
        <v>41244</v>
      </c>
      <c r="H210" s="180" t="s">
        <v>72</v>
      </c>
      <c r="I210" s="109" t="s">
        <v>10</v>
      </c>
      <c r="J210" s="108">
        <v>40909</v>
      </c>
      <c r="K210" s="176" t="s">
        <v>177</v>
      </c>
      <c r="L210" s="92"/>
      <c r="M210" s="80"/>
      <c r="N210" s="81"/>
      <c r="O210" s="82"/>
      <c r="P210" s="66"/>
      <c r="Q210" s="67"/>
      <c r="R210" s="67"/>
      <c r="S210" s="67"/>
      <c r="T210" s="67"/>
      <c r="U210" s="67"/>
      <c r="V210" s="67"/>
      <c r="W210" s="67"/>
      <c r="X210" s="67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</row>
    <row r="211" spans="1:21" ht="47.25" customHeight="1">
      <c r="A211" s="97">
        <v>191</v>
      </c>
      <c r="B211" s="94">
        <v>1</v>
      </c>
      <c r="C211" s="145" t="s">
        <v>281</v>
      </c>
      <c r="D211" s="112" t="s">
        <v>36</v>
      </c>
      <c r="E211" s="146">
        <f>'[4]БДР'!$E$238*1000</f>
        <v>60000</v>
      </c>
      <c r="F211" s="157">
        <v>40909</v>
      </c>
      <c r="G211" s="186">
        <v>41244</v>
      </c>
      <c r="H211" s="180" t="s">
        <v>72</v>
      </c>
      <c r="I211" s="109" t="s">
        <v>10</v>
      </c>
      <c r="J211" s="108">
        <v>40909</v>
      </c>
      <c r="K211" s="109" t="s">
        <v>282</v>
      </c>
      <c r="L211" s="98"/>
      <c r="M211" s="27"/>
      <c r="N211" s="23"/>
      <c r="O211" s="36"/>
      <c r="P211" s="34"/>
      <c r="Q211" s="8"/>
      <c r="R211" s="8"/>
      <c r="S211" s="8"/>
      <c r="T211" s="8"/>
      <c r="U211" s="8"/>
    </row>
    <row r="212" spans="1:65" s="21" customFormat="1" ht="48" customHeight="1">
      <c r="A212" s="107">
        <v>192</v>
      </c>
      <c r="B212" s="94">
        <v>1</v>
      </c>
      <c r="C212" s="145" t="s">
        <v>288</v>
      </c>
      <c r="D212" s="112" t="s">
        <v>36</v>
      </c>
      <c r="E212" s="146">
        <f>'[20]Лист1'!$S$37</f>
        <v>137940</v>
      </c>
      <c r="F212" s="157">
        <v>40909</v>
      </c>
      <c r="G212" s="186">
        <v>41244</v>
      </c>
      <c r="H212" s="180" t="s">
        <v>72</v>
      </c>
      <c r="I212" s="109" t="s">
        <v>10</v>
      </c>
      <c r="J212" s="108">
        <v>40909</v>
      </c>
      <c r="K212" s="109" t="s">
        <v>287</v>
      </c>
      <c r="L212" s="113"/>
      <c r="M212" s="27"/>
      <c r="N212" s="23"/>
      <c r="O212" s="36"/>
      <c r="P212" s="34"/>
      <c r="Q212" s="8"/>
      <c r="R212" s="8"/>
      <c r="S212" s="8"/>
      <c r="T212" s="8"/>
      <c r="U212" s="8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21" ht="47.25" customHeight="1">
      <c r="A213" s="97">
        <v>193</v>
      </c>
      <c r="B213" s="94">
        <v>1</v>
      </c>
      <c r="C213" s="177" t="s">
        <v>283</v>
      </c>
      <c r="D213" s="112" t="s">
        <v>36</v>
      </c>
      <c r="E213" s="146">
        <f>'[20]Лист1'!$S$52</f>
        <v>33000</v>
      </c>
      <c r="F213" s="157">
        <v>40909</v>
      </c>
      <c r="G213" s="186">
        <v>41244</v>
      </c>
      <c r="H213" s="180" t="s">
        <v>72</v>
      </c>
      <c r="I213" s="109" t="s">
        <v>10</v>
      </c>
      <c r="J213" s="108">
        <v>40909</v>
      </c>
      <c r="K213" s="109" t="s">
        <v>287</v>
      </c>
      <c r="L213" s="113"/>
      <c r="M213" s="27"/>
      <c r="N213" s="23"/>
      <c r="O213" s="36"/>
      <c r="P213" s="34"/>
      <c r="Q213" s="8"/>
      <c r="R213" s="8"/>
      <c r="S213" s="8"/>
      <c r="T213" s="8"/>
      <c r="U213" s="8"/>
    </row>
    <row r="214" spans="1:21" ht="47.25" customHeight="1">
      <c r="A214" s="107">
        <v>194</v>
      </c>
      <c r="B214" s="94">
        <v>1</v>
      </c>
      <c r="C214" s="177" t="s">
        <v>284</v>
      </c>
      <c r="D214" s="112" t="s">
        <v>36</v>
      </c>
      <c r="E214" s="146">
        <f>'[20]Лист1'!$S$53</f>
        <v>408917.82499999995</v>
      </c>
      <c r="F214" s="157">
        <v>40909</v>
      </c>
      <c r="G214" s="186">
        <v>41244</v>
      </c>
      <c r="H214" s="180" t="s">
        <v>72</v>
      </c>
      <c r="I214" s="109" t="s">
        <v>10</v>
      </c>
      <c r="J214" s="108">
        <v>40909</v>
      </c>
      <c r="K214" s="109" t="s">
        <v>287</v>
      </c>
      <c r="L214" s="113"/>
      <c r="M214" s="27"/>
      <c r="N214" s="23"/>
      <c r="O214" s="36"/>
      <c r="P214" s="34"/>
      <c r="Q214" s="8"/>
      <c r="R214" s="8"/>
      <c r="S214" s="8"/>
      <c r="T214" s="8"/>
      <c r="U214" s="8"/>
    </row>
    <row r="215" spans="1:21" ht="47.25" customHeight="1">
      <c r="A215" s="97">
        <v>195</v>
      </c>
      <c r="B215" s="94">
        <v>1</v>
      </c>
      <c r="C215" s="145" t="s">
        <v>285</v>
      </c>
      <c r="D215" s="112" t="s">
        <v>36</v>
      </c>
      <c r="E215" s="146">
        <f>'[21]Прочие (прибыль)-2012г.'!$D$8</f>
        <v>27860</v>
      </c>
      <c r="F215" s="157">
        <v>40909</v>
      </c>
      <c r="G215" s="186">
        <v>41244</v>
      </c>
      <c r="H215" s="180" t="s">
        <v>72</v>
      </c>
      <c r="I215" s="109" t="s">
        <v>10</v>
      </c>
      <c r="J215" s="108">
        <v>40909</v>
      </c>
      <c r="K215" s="109" t="s">
        <v>287</v>
      </c>
      <c r="L215" s="113"/>
      <c r="M215" s="27"/>
      <c r="N215" s="23"/>
      <c r="O215" s="36"/>
      <c r="P215" s="34"/>
      <c r="Q215" s="8"/>
      <c r="R215" s="8"/>
      <c r="S215" s="8"/>
      <c r="T215" s="8"/>
      <c r="U215" s="8"/>
    </row>
    <row r="216" spans="1:21" ht="47.25" customHeight="1" thickBot="1">
      <c r="A216" s="107">
        <v>196</v>
      </c>
      <c r="B216" s="201">
        <v>1</v>
      </c>
      <c r="C216" s="202" t="s">
        <v>286</v>
      </c>
      <c r="D216" s="203" t="s">
        <v>36</v>
      </c>
      <c r="E216" s="204">
        <f>SUM('[21]Прочие (прибыль)-2012г.'!$D$4:$D$7)</f>
        <v>22943.466101694914</v>
      </c>
      <c r="F216" s="193">
        <v>40909</v>
      </c>
      <c r="G216" s="194">
        <v>41244</v>
      </c>
      <c r="H216" s="205" t="s">
        <v>72</v>
      </c>
      <c r="I216" s="206" t="s">
        <v>10</v>
      </c>
      <c r="J216" s="207">
        <v>40909</v>
      </c>
      <c r="K216" s="206" t="s">
        <v>287</v>
      </c>
      <c r="L216" s="208"/>
      <c r="M216" s="27"/>
      <c r="N216" s="23"/>
      <c r="O216" s="36"/>
      <c r="P216" s="34"/>
      <c r="Q216" s="8"/>
      <c r="R216" s="8"/>
      <c r="S216" s="8"/>
      <c r="T216" s="8"/>
      <c r="U216" s="8"/>
    </row>
    <row r="217" spans="1:20" ht="27" customHeight="1" thickBot="1">
      <c r="A217" s="126"/>
      <c r="B217" s="127"/>
      <c r="C217" s="128"/>
      <c r="D217" s="129"/>
      <c r="E217" s="129"/>
      <c r="F217" s="129"/>
      <c r="G217" s="130"/>
      <c r="H217" s="129"/>
      <c r="I217" s="131"/>
      <c r="J217" s="131"/>
      <c r="K217" s="131"/>
      <c r="L217" s="132"/>
      <c r="M217" s="9"/>
      <c r="N217" s="39"/>
      <c r="O217" s="47"/>
      <c r="P217" s="8"/>
      <c r="Q217" s="8"/>
      <c r="R217" s="8"/>
      <c r="S217" s="8"/>
      <c r="T217" s="8"/>
    </row>
    <row r="218" spans="1:20" ht="27" customHeight="1" thickBot="1">
      <c r="A218" s="126"/>
      <c r="B218" s="127"/>
      <c r="C218" s="128"/>
      <c r="D218" s="129"/>
      <c r="E218" s="129"/>
      <c r="F218" s="129"/>
      <c r="G218" s="130"/>
      <c r="H218" s="129"/>
      <c r="I218" s="131"/>
      <c r="J218" s="131"/>
      <c r="K218" s="131"/>
      <c r="L218" s="132"/>
      <c r="M218" s="9"/>
      <c r="N218" s="39"/>
      <c r="O218" s="47"/>
      <c r="P218" s="8"/>
      <c r="Q218" s="8"/>
      <c r="R218" s="8"/>
      <c r="S218" s="8"/>
      <c r="T218" s="8"/>
    </row>
    <row r="219" spans="1:16" ht="33" customHeight="1">
      <c r="A219" s="133"/>
      <c r="B219" s="209" t="s">
        <v>293</v>
      </c>
      <c r="C219" s="134"/>
      <c r="D219" s="114"/>
      <c r="E219" s="115"/>
      <c r="F219" s="116"/>
      <c r="G219" s="116"/>
      <c r="H219" s="116"/>
      <c r="I219" s="210" t="s">
        <v>294</v>
      </c>
      <c r="J219" s="116"/>
      <c r="K219" s="116"/>
      <c r="L219" s="116"/>
      <c r="M219" s="25" t="s">
        <v>8</v>
      </c>
      <c r="N219" s="25" t="s">
        <v>22</v>
      </c>
      <c r="O219" s="42"/>
      <c r="P219" s="47"/>
    </row>
    <row r="220" spans="1:59" s="20" customFormat="1" ht="55.5" customHeight="1" thickBot="1">
      <c r="A220" s="135"/>
      <c r="B220" s="135"/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28" t="s">
        <v>8</v>
      </c>
      <c r="N220" s="28" t="s">
        <v>22</v>
      </c>
      <c r="O220" s="43"/>
      <c r="P220" s="47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s="21" customFormat="1" ht="28.5" customHeight="1" thickBot="1">
      <c r="A221" s="132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4"/>
      <c r="N221" s="14"/>
      <c r="O221" s="44"/>
      <c r="P221" s="47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16" ht="19.5" thickBot="1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7"/>
      <c r="L222" s="136"/>
      <c r="M222" s="10"/>
      <c r="N222" s="10"/>
      <c r="O222" s="38"/>
      <c r="P222" s="47"/>
    </row>
    <row r="223" spans="1:16" ht="18.75" customHeight="1">
      <c r="A223" s="136"/>
      <c r="B223" s="136"/>
      <c r="C223" s="136"/>
      <c r="D223" s="136"/>
      <c r="E223" s="136"/>
      <c r="F223" s="138"/>
      <c r="G223" s="136"/>
      <c r="H223" s="136"/>
      <c r="I223" s="136"/>
      <c r="J223" s="136"/>
      <c r="K223" s="139"/>
      <c r="L223" s="136"/>
      <c r="M223" s="12"/>
      <c r="N223" s="12"/>
      <c r="O223" s="6"/>
      <c r="P223" s="8"/>
    </row>
    <row r="224" spans="1:16" ht="20.25" customHeight="1">
      <c r="A224" s="136"/>
      <c r="B224" s="136"/>
      <c r="C224" s="136"/>
      <c r="D224" s="136"/>
      <c r="E224" s="136"/>
      <c r="F224" s="136"/>
      <c r="G224" s="136"/>
      <c r="H224" s="136"/>
      <c r="I224" s="136"/>
      <c r="J224" s="137"/>
      <c r="K224" s="139"/>
      <c r="L224" s="136"/>
      <c r="M224" s="5"/>
      <c r="N224" s="5"/>
      <c r="O224" s="4"/>
      <c r="P224" s="8"/>
    </row>
    <row r="225" spans="1:13" ht="18.7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7"/>
    </row>
    <row r="226" spans="1:13" ht="18.7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7"/>
    </row>
    <row r="227" spans="1:13" ht="18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6" t="s">
        <v>46</v>
      </c>
    </row>
    <row r="228" spans="1:13" ht="18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6" t="s">
        <v>46</v>
      </c>
    </row>
    <row r="229" spans="1:13" ht="18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6" t="s">
        <v>46</v>
      </c>
    </row>
    <row r="230" spans="1:13" ht="18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6" t="s">
        <v>46</v>
      </c>
    </row>
    <row r="231" spans="1:13" ht="18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6" t="s">
        <v>46</v>
      </c>
    </row>
    <row r="232" spans="1:17" ht="18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6" t="s">
        <v>46</v>
      </c>
      <c r="Q232" s="29"/>
    </row>
    <row r="233" spans="1:13" ht="18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8"/>
    </row>
    <row r="234" spans="1:13" ht="18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8"/>
    </row>
    <row r="235" spans="1:13" ht="18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8"/>
    </row>
    <row r="236" spans="1:13" ht="18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8"/>
    </row>
    <row r="237" spans="1:13" ht="18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8"/>
    </row>
    <row r="238" spans="1:13" ht="18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8"/>
    </row>
    <row r="239" spans="1:12" ht="15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1:12" ht="15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1:12" ht="15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1:12" ht="17.25" customHeight="1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1:12" ht="15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1:12" ht="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1:12" ht="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</sheetData>
  <mergeCells count="1">
    <mergeCell ref="A12:J12"/>
  </mergeCells>
  <printOptions/>
  <pageMargins left="0.1968503937007874" right="0.1968503937007874" top="0.1968503937007874" bottom="0.1968503937007874" header="0" footer="0"/>
  <pageSetup fitToHeight="4" horizontalDpi="1200" verticalDpi="1200" orientation="landscape" paperSize="9" scale="42" r:id="rId1"/>
  <colBreaks count="1" manualBreakCount="1">
    <brk id="12" max="2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esdirkou</dc:creator>
  <cp:keywords/>
  <dc:description/>
  <cp:lastModifiedBy>Костанян</cp:lastModifiedBy>
  <cp:lastPrinted>2012-04-04T06:27:00Z</cp:lastPrinted>
  <dcterms:created xsi:type="dcterms:W3CDTF">2007-02-06T15:46:47Z</dcterms:created>
  <dcterms:modified xsi:type="dcterms:W3CDTF">2012-04-11T10:52:46Z</dcterms:modified>
  <cp:category/>
  <cp:version/>
  <cp:contentType/>
  <cp:contentStatus/>
</cp:coreProperties>
</file>